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2019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'2019'!$G$63:$H$63</definedName>
    <definedName name="List01_flag_index_2">'2019'!$G$65:$H$65</definedName>
    <definedName name="List01_p16_data">'2019'!$G$114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4" i="1" l="1"/>
  <c r="G143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0" i="1"/>
  <c r="G117" i="1"/>
  <c r="G114" i="1"/>
  <c r="G113" i="1"/>
  <c r="G112" i="1"/>
  <c r="G111" i="1"/>
  <c r="G110" i="1"/>
  <c r="G108" i="1"/>
  <c r="G107" i="1"/>
  <c r="G106" i="1" s="1"/>
  <c r="G105" i="1" s="1"/>
  <c r="G103" i="1"/>
  <c r="G79" i="1"/>
  <c r="G75" i="1"/>
  <c r="G74" i="1" s="1"/>
  <c r="G73" i="1" s="1"/>
  <c r="G71" i="1"/>
  <c r="G70" i="1"/>
  <c r="G68" i="1"/>
  <c r="G66" i="1"/>
  <c r="G62" i="1"/>
  <c r="G59" i="1"/>
  <c r="G56" i="1"/>
  <c r="G55" i="1"/>
  <c r="G54" i="1"/>
  <c r="G51" i="1"/>
  <c r="G50" i="1"/>
  <c r="G48" i="1"/>
  <c r="G47" i="1"/>
  <c r="G45" i="1"/>
  <c r="G46" i="1" s="1"/>
  <c r="D43" i="1"/>
  <c r="D42" i="1"/>
  <c r="D41" i="1"/>
  <c r="G40" i="1"/>
  <c r="G41" i="1" s="1"/>
  <c r="D40" i="1"/>
  <c r="D38" i="1"/>
  <c r="G29" i="1"/>
  <c r="G28" i="1"/>
  <c r="G27" i="1"/>
  <c r="D11" i="1"/>
  <c r="D10" i="1"/>
  <c r="D9" i="1"/>
  <c r="D8" i="1"/>
  <c r="G7" i="1"/>
  <c r="D6" i="1"/>
  <c r="K63" i="1"/>
  <c r="K65" i="1"/>
  <c r="G39" i="1" l="1"/>
  <c r="G32" i="1" s="1"/>
  <c r="G30" i="1" s="1"/>
  <c r="G154" i="1" s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<sst xmlns="http://schemas.openxmlformats.org/spreadsheetml/2006/main" count="477" uniqueCount="255">
  <si>
    <t>тыс. руб.</t>
  </si>
  <si>
    <t>Указываются прочие расходы, которые подлежат отнесению на регулируемые виды деятельности в соответствии с законодательством в сфере теплоснабжения.</t>
  </si>
  <si>
    <t>кг у. т./Гкал</t>
  </si>
  <si>
    <t>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энергии.</t>
  </si>
  <si>
    <t>vt</t>
  </si>
  <si>
    <t>х</t>
  </si>
  <si>
    <t>В колонке «Наименование параметра» указывается вид приобретаемого топлива.
Если приобретается несколько видов топлива, то информация по каждому из них указывается отдельно.</t>
  </si>
  <si>
    <t>общая стоимость</t>
  </si>
  <si>
    <t>объем</t>
  </si>
  <si>
    <t>В колонке «Единица измерения» указываются единицы измерения объема приобретаемого топлива.
В колонке «Информация» указывается величина объема приобретаемого топлива.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</si>
  <si>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</si>
  <si>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</si>
  <si>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</si>
  <si>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</si>
  <si>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Указывается плановый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</si>
  <si>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энергии.</t>
  </si>
  <si>
    <t>Гкал/ч</t>
  </si>
  <si>
    <t>Указывается установленная тепловая мощность для источника тепловой энергии.</t>
  </si>
  <si>
    <t>Параметры формы</t>
  </si>
  <si>
    <t>Описание параметров формы</t>
  </si>
  <si>
    <t>№ п/п</t>
  </si>
  <si>
    <t>Наименование параметра</t>
  </si>
  <si>
    <t>Единица измерения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</si>
  <si>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</si>
  <si>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</si>
  <si>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</si>
  <si>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</si>
  <si>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</si>
  <si>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</si>
  <si>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Указывается календарная дата сдачи бухгалтерского баланса в налоговые органы в случае, если организация сдает бухгалтерский баланс в налоговые органы по виду регулируемой деятельности, в отношении которого размещаются данные. Дата указывается в виде «ДД.ММ.ГГГГ».</t>
  </si>
  <si>
    <t>Выручка от регулируемой деятельности по виду деятельности</t>
  </si>
  <si>
    <t>Указывается выручка от регулируемой деятельности по виду деятельности в сфере теплоснабжения.</t>
  </si>
  <si>
    <t>Себестоимость производимых товаров (оказываемых услуг) по регулируемому виду деятельности, включая:</t>
  </si>
  <si>
    <t>Указывается суммарная себестоимость производимых товаров.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</si>
  <si>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</si>
  <si>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</si>
  <si>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</si>
  <si>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</si>
  <si>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Указываются суммарные расходы на приобретение топлива всех видов.</t>
  </si>
  <si>
    <t>3.2.0</t>
  </si>
  <si>
    <t>3.2.1</t>
  </si>
  <si>
    <t>О</t>
  </si>
  <si>
    <t>газ природный по нерегулируемой цене</t>
  </si>
  <si>
    <t/>
  </si>
  <si>
    <t>тыс м3</t>
  </si>
  <si>
    <t>Прямые договора без торгов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</si>
  <si>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</si>
  <si>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</si>
  <si>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</si>
  <si>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</si>
  <si>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</si>
  <si>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</si>
  <si>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</si>
  <si>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</si>
  <si>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</si>
  <si>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</si>
  <si>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</si>
  <si>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</si>
  <si>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</si>
  <si>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</si>
  <si>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</si>
  <si>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</si>
  <si>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</si>
  <si>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</si>
  <si>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</si>
  <si>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</si>
  <si>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</si>
  <si>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</si>
  <si>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</si>
  <si>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</si>
  <si>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</si>
  <si>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</si>
  <si>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</si>
  <si>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Указывается общая сумма общепроизводственных расходов.</t>
  </si>
  <si>
    <t>3.12.1</t>
  </si>
  <si>
    <t>Расходы на текущий ремонт</t>
  </si>
  <si>
    <t>Указываются расходы на текущий ремонт, отнесенные к общепроизводственным расходам.</t>
  </si>
  <si>
    <t>3.12.2</t>
  </si>
  <si>
    <t>Расходы на капитальный ремонт</t>
  </si>
  <si>
    <t>Указываются расходы на капитальный ремонт, отнесенные к общепроизводственным расходам.</t>
  </si>
  <si>
    <t>3.13</t>
  </si>
  <si>
    <t>Общехозяйственные расходы, в том числе:</t>
  </si>
  <si>
    <t>Указывается общая сумма общехозяйственных расходов.</t>
  </si>
  <si>
    <t>3.13.1</t>
  </si>
  <si>
    <t>Указываются расходы на текущий ремонт, отнесенные к общехозяйственным расходам.</t>
  </si>
  <si>
    <t>3.13.2</t>
  </si>
  <si>
    <t>Указываются расходы на капитальный ремонт, отнесенные к общехозяйственным расходам.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</si>
  <si>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</si>
  <si>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</si>
  <si>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</si>
  <si>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</si>
  <si>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</si>
  <si>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</si>
  <si>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Указывается общая сумма прочих расходов, которые подлежат отнесению на регулируемые виды деятельности в соответствии с законодательством в сфере теплоснабжения.</t>
  </si>
  <si>
    <t>3.15.0</t>
  </si>
  <si>
    <t>3.15.1</t>
  </si>
  <si>
    <t>прочие расходы, в т.ч. расходы на оплату работ и услуг, выполняемых по договорам со сторонними организациями; расходы на приобретение сырья и материалов; расходы на оплату услуг, оказываемых организациями, осуществляющими регилируемые виды деятельности; расходы на уплату налогов и других обязательных платежей; транспортные расходы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</si>
  <si>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</si>
  <si>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</si>
  <si>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</si>
  <si>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</si>
  <si>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</si>
  <si>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Указывается общая сумма чистой прибыли, полученной от регулируемого вида деятельности.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</si>
  <si>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</si>
  <si>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</si>
  <si>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</si>
  <si>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</si>
  <si>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Указывается общее изменение стоимости основных фондов.</t>
  </si>
  <si>
    <t>6.1</t>
  </si>
  <si>
    <t>Изменение стоимости основных фондов за счет их ввода в эксплуатацию (вывода из эксплуатации)</t>
  </si>
  <si>
    <t>Указываются общее изменение стоимости основных фондов за счет их ввода в эксплуатацию и вывода из эксплуатации.</t>
  </si>
  <si>
    <t>6.1.1</t>
  </si>
  <si>
    <t>Изменение стоимости основных фондов за счет их ввода в эксплуатацию</t>
  </si>
  <si>
    <t>Указываются изменение стоимости основных фондов за счет их ввода в эксплуатацию.</t>
  </si>
  <si>
    <t>6.1.2</t>
  </si>
  <si>
    <t>Изменение стоимости основных фондов за счет их вывода в эксплуатацию</t>
  </si>
  <si>
    <t>Указываются изменение стоимости основных фондов за счет их вывода из эксплуатации.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</si>
  <si>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</si>
  <si>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</si>
  <si>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</si>
  <si>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</si>
  <si>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</si>
  <si>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Указывается ссылка на документ, предварительно загруженный в хранилище файлов ФГИС ЕИАС.
Регулируемыми организациями информация раскрывается в случае, если выручка от регулируемых видов деятельности превышает 80 процентов совокупной выручки за отчетный год.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</si>
  <si>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</si>
  <si>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</si>
  <si>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Указывается суммарная установленная тепловая мощность объектов основных фондов, используемых для осуществления теплоснабжения.
Регулируемыми организациями указывается информация по объектам, используемым для осуществления регулируемых видов деятельности.</t>
  </si>
  <si>
    <t>8.0</t>
  </si>
  <si>
    <t>8.1</t>
  </si>
  <si>
    <t>Котельная №2</t>
  </si>
  <si>
    <t>8.2</t>
  </si>
  <si>
    <t>Котельная №3</t>
  </si>
  <si>
    <t>8.3</t>
  </si>
  <si>
    <t>Котельная №6</t>
  </si>
  <si>
    <t>8.4</t>
  </si>
  <si>
    <t>Котельная №7</t>
  </si>
  <si>
    <t>8.5</t>
  </si>
  <si>
    <t>Котельная №8</t>
  </si>
  <si>
    <t>8.6</t>
  </si>
  <si>
    <t>Котельная №9</t>
  </si>
  <si>
    <t>8.7</t>
  </si>
  <si>
    <t>Котельная №10</t>
  </si>
  <si>
    <t>8.8</t>
  </si>
  <si>
    <t>Котельная Авалон</t>
  </si>
  <si>
    <t>8.9</t>
  </si>
  <si>
    <t>Котельная №12</t>
  </si>
  <si>
    <t>8.10</t>
  </si>
  <si>
    <t>Котельная №14</t>
  </si>
  <si>
    <t>8.11</t>
  </si>
  <si>
    <t>Котельная №16</t>
  </si>
  <si>
    <t>8.12</t>
  </si>
  <si>
    <t>Котельная №17</t>
  </si>
  <si>
    <t>8.13</t>
  </si>
  <si>
    <t>Котельная №18</t>
  </si>
  <si>
    <t>8.14</t>
  </si>
  <si>
    <t>Котельная №19</t>
  </si>
  <si>
    <t>8.15</t>
  </si>
  <si>
    <t>Котельная №21/1</t>
  </si>
  <si>
    <t>8.16</t>
  </si>
  <si>
    <t>Котельная №21/2</t>
  </si>
  <si>
    <t>8.17</t>
  </si>
  <si>
    <t>Котельная №21/4</t>
  </si>
  <si>
    <t>8.18</t>
  </si>
  <si>
    <t>Котельная №21/8</t>
  </si>
  <si>
    <t>8.19</t>
  </si>
  <si>
    <t>Котельная №22</t>
  </si>
  <si>
    <t>8.20</t>
  </si>
  <si>
    <t>Котельная №25</t>
  </si>
  <si>
    <t>Добавить источник тепловой энергии</t>
  </si>
  <si>
    <t>В случае наличия нескольких источников тепловой энергии установленная тепловая мощность по каждому из них указывается в отдельных строках.</t>
  </si>
  <si>
    <t>9</t>
  </si>
  <si>
    <t>Тепловая нагрузка по договорам теплоснабжения</t>
  </si>
  <si>
    <t>Регулируемыми организациями указывается информация по договорам, заключенным в рамках осуществления регулируемых видов деятельности</t>
  </si>
  <si>
    <t>10</t>
  </si>
  <si>
    <t>Объем вырабатываемой тепловой энергии</t>
  </si>
  <si>
    <t>тыс. Гкал</t>
  </si>
  <si>
    <t>Регулируемыми организациями указывается информация тепловой энергии, выработанной в рамках осуществления регулируемых видов деятельности.</t>
  </si>
  <si>
    <t>10.1</t>
  </si>
  <si>
    <t>Объем приобретаемой тепловой энергии</t>
  </si>
  <si>
    <t>Информация указывается только едиными теплоснабжающими организациями.</t>
  </si>
  <si>
    <t>11</t>
  </si>
  <si>
    <t xml:space="preserve">Объем тепловой энергии, отпускаемой потребителям </t>
  </si>
  <si>
    <t>Указывается общий объем тепловой энергии, отпускаемой потребителям.
Регулируемыми организациями указывается информация по договорам, заключенным в рамках осуществления регулируемых видов деятельности.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</si>
  <si>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</si>
  <si>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</si>
  <si>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</si>
  <si>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</si>
  <si>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</si>
  <si>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</si>
  <si>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</si>
  <si>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</si>
  <si>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</si>
  <si>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</si>
  <si>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</si>
  <si>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</si>
  <si>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</si>
  <si>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</si>
  <si>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</si>
  <si>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</si>
  <si>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</si>
  <si>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</si>
  <si>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</si>
  <si>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</si>
  <si>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</si>
  <si>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</si>
  <si>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Указывается норматив удельного расхода условного топлива при производстве тепловой энергии источниками тепловой энергии по всем источникам тепловой энергии в целом.</t>
  </si>
  <si>
    <t>16.0</t>
  </si>
  <si>
    <t>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строках.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</si>
  <si>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</si>
  <si>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</si>
  <si>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Указывается плановый удельный расход условного топлива при производстве тепловой энергии источниками тепловой энергии по всем источникам тепловой энергии в целом.
Информация указывается только едиными теплоснабжающими организациями, теплоснабжающими организациями и теплосетевыми организациями в ценовых зонах теплоснабжения.</t>
  </si>
  <si>
    <t>17.0</t>
  </si>
  <si>
    <t>В случае наличия нескольких источников тепловой энергии плановый удельный расход условного топлива по каждому из них указывается в отдельных строках.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</si>
  <si>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</si>
  <si>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</si>
  <si>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Регулируемыми организациями указывается информация с распределением по источникам тепловой энергии, используемым для осуществления регулируемых видов деятельности.</t>
  </si>
  <si>
    <t>18.0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</si>
  <si>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</si>
  <si>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</si>
  <si>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</si>
  <si>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</si>
  <si>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</si>
  <si>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</si>
  <si>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</si>
  <si>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</si>
  <si>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</si>
  <si>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</si>
  <si>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</si>
  <si>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</si>
  <si>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</si>
  <si>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</si>
  <si>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</si>
  <si>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</si>
  <si>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</si>
  <si>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</si>
  <si>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</si>
  <si>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</si>
  <si>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строках.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</si>
  <si>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</si>
  <si>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</si>
  <si>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</si>
  <si>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Регулируемыми организациями указывается информация по договорам, заключенным в рамках осуществления регулируемой деятельности.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</si>
  <si>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</si>
  <si>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</si>
  <si>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</si>
  <si>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</si>
  <si>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</si>
  <si>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https://portal.eias.ru/Portal/DownloadPage.aspx?type=12&amp;guid=cb2367fd-4c44-4bd3-8047-9d10ed357bb8</t>
  </si>
  <si>
    <t>Указывается ссылка на документ, предварительно загруженный в хранилище файлов ФГИС ЕИАС.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</si>
  <si>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</si>
  <si>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</si>
  <si>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</si>
  <si>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</si>
  <si>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Единые теплоснабжающие организации размещают информацию, указанную в пунктах 1 – 11.2, 13 – 15, 17 – 21.2 формы.</t>
  </si>
  <si>
    <t>Теплоснабжающие организации и теплосетевые организации в ценовых зонах теплоснабжения размещают информацию, указанную в пунктах 1 – 8.1, 10, 13 – 15, 17 – 18.1, 21 – 21.2 формы.</t>
  </si>
  <si>
    <r>
      <t>Форма 4.3.1 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</si>
</sst>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vertAlign val="superscript"/>
      <sz val="9"/>
      <name val="Tahoma"/>
      <family val="2"/>
      <charset val="204"/>
    </font>
    <font>
      <sz val="9"/>
      <color indexed="81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lightDown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6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49" fontId="4" fillId="2" borderId="1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2" xfId="1" applyFont="1" applyFill="1" applyBorder="1" applyAlignment="1" applyProtection="1">
      <alignment vertical="top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164" fontId="4" fillId="3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0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applyFont="1" applyFill="1" applyBorder="1" applyAlignment="1" applyProtection="1">
      <alignment vertical="center" wrapText="1"/>
    </xf>
    <xf numFmtId="0" fontId="9" fillId="0" borderId="0" xfId="2" applyFont="1" applyBorder="1" applyAlignment="1">
      <alignment vertical="center" wrapText="1"/>
    </xf>
    <xf numFmtId="0" fontId="9" fillId="0" borderId="0" xfId="2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4" borderId="1" xfId="1" applyNumberFormat="1" applyFont="1" applyFill="1" applyBorder="1" applyAlignment="1" applyProtection="1">
      <alignment horizontal="right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4" fontId="4" fillId="4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3" fillId="0" borderId="1" xfId="1" applyFont="1" applyFill="1" applyBorder="1" applyAlignment="1" applyProtection="1">
      <alignment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49" fontId="4" fillId="5" borderId="4" xfId="1" applyNumberFormat="1" applyFont="1" applyFill="1" applyBorder="1" applyAlignment="1" applyProtection="1">
      <alignment vertical="center" wrapText="1"/>
    </xf>
    <xf numFmtId="49" fontId="17" fillId="5" borderId="7" xfId="4" applyFont="1" applyFill="1" applyBorder="1" applyAlignment="1" applyProtection="1">
      <alignment horizontal="left" vertical="center" indent="2"/>
    </xf>
    <xf numFmtId="0" fontId="4" fillId="5" borderId="7" xfId="1" applyFont="1" applyFill="1" applyBorder="1" applyAlignment="1" applyProtection="1">
      <alignment vertical="center" wrapText="1"/>
    </xf>
    <xf numFmtId="0" fontId="2" fillId="5" borderId="2" xfId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Fill="1" applyBorder="1" applyAlignment="1" applyProtection="1">
      <alignment vertical="center" wrapText="1"/>
    </xf>
    <xf numFmtId="49" fontId="4" fillId="7" borderId="1" xfId="6" applyNumberFormat="1" applyFont="1" applyFill="1" applyBorder="1" applyAlignment="1" applyProtection="1">
      <alignment horizontal="left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4" fillId="0" borderId="1" xfId="1" applyFont="1" applyFill="1" applyBorder="1" applyAlignment="1" applyProtection="1">
      <alignment horizontal="left" vertical="center" wrapText="1" indent="2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" fontId="4" fillId="4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0" fontId="4" fillId="0" borderId="8" xfId="1" applyFont="1" applyFill="1" applyBorder="1" applyAlignment="1" applyProtection="1">
      <alignment vertical="top" wrapText="1"/>
    </xf>
    <xf numFmtId="49" fontId="4" fillId="2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3" borderId="1" xfId="7" applyNumberFormat="1" applyFont="1" applyFill="1" applyBorder="1" applyAlignment="1" applyProtection="1">
      <alignment horizontal="left" vertical="center" wrapText="1"/>
      <protection locked="0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0" fontId="13" fillId="0" borderId="8" xfId="1" applyFont="1" applyFill="1" applyBorder="1" applyAlignment="1" applyProtection="1">
      <alignment vertical="center" wrapText="1"/>
    </xf>
    <xf numFmtId="49" fontId="4" fillId="2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7" fillId="5" borderId="7" xfId="4" applyFont="1" applyFill="1" applyBorder="1" applyAlignment="1" applyProtection="1">
      <alignment horizontal="left" vertical="center" indent="1"/>
    </xf>
    <xf numFmtId="0" fontId="4" fillId="0" borderId="11" xfId="1" applyFont="1" applyFill="1" applyBorder="1" applyAlignment="1" applyProtection="1">
      <alignment vertical="center" wrapTex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9" fillId="3" borderId="1" xfId="7" applyNumberFormat="1" applyFill="1" applyBorder="1" applyAlignment="1" applyProtection="1">
      <alignment horizontal="left" vertical="center" wrapText="1"/>
      <protection locked="0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20" fillId="0" borderId="0" xfId="1" applyFont="1" applyFill="1" applyAlignment="1" applyProtection="1">
      <alignment horizontal="right" vertical="top" wrapText="1"/>
    </xf>
    <xf numFmtId="0" fontId="4" fillId="0" borderId="0" xfId="1" applyFont="1" applyFill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top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0" fontId="9" fillId="0" borderId="2" xfId="2" applyFont="1" applyBorder="1" applyAlignment="1">
      <alignment horizontal="left" vertical="center" wrapText="1" indent="1"/>
    </xf>
    <xf numFmtId="0" fontId="9" fillId="0" borderId="1" xfId="2" applyFont="1" applyBorder="1" applyAlignment="1">
      <alignment horizontal="left" vertical="center" wrapText="1" indent="1"/>
    </xf>
    <xf numFmtId="0" fontId="9" fillId="0" borderId="4" xfId="2" applyFont="1" applyBorder="1" applyAlignment="1">
      <alignment horizontal="left" vertical="center" wrapText="1" inden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2\&#1087;&#1101;&#1086;\&#1058;&#1077;&#1082;&#1085;&#1077;&#1076;&#1078;&#1103;&#1085;&#1053;&#1048;\ForAll\&#1054;&#1090;&#1095;&#1077;&#1090;&#1085;&#1086;&#1089;&#1090;&#1100;%20&#1045;&#1048;&#1040;&#1057;_&#1052;&#1059;&#1055;%202019\FAS.JKH.OPEN.INFO.BALANCE%202019\FAS.JKH.OPEN.INFO.BALANCE.WARM\FAS.JKH.OPEN.INFO.BALANCE.WARM(v1.0.3)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5"/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/>
      <sheetData sheetId="3"/>
      <sheetData sheetId="4">
        <row r="36">
          <cell r="F36" t="str">
            <v>да</v>
          </cell>
        </row>
        <row r="37">
          <cell r="F37" t="str">
            <v>12.05.2020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20"/>
  <sheetViews>
    <sheetView tabSelected="1" topLeftCell="C20" workbookViewId="0">
      <selection activeCell="Q25" sqref="Q25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4" customWidth="1"/>
    <col min="4" max="4" width="7.7109375" style="15" customWidth="1"/>
    <col min="5" max="5" width="54.5703125" style="15" customWidth="1"/>
    <col min="6" max="6" width="10.42578125" style="15" customWidth="1"/>
    <col min="7" max="7" width="40.7109375" style="15" customWidth="1"/>
    <col min="8" max="8" width="93.42578125" style="15" hidden="1" customWidth="1"/>
    <col min="9" max="10" width="3.7109375" style="2" customWidth="1"/>
    <col min="11" max="11" width="3.7109375" style="4" customWidth="1"/>
    <col min="12" max="15" width="3.7109375" style="2" customWidth="1"/>
    <col min="16" max="16" width="10.5703125" style="4" customWidth="1"/>
    <col min="17" max="17" width="34.7109375" style="2" customWidth="1"/>
    <col min="18" max="18" width="9.42578125" style="2" customWidth="1"/>
    <col min="19" max="19" width="9.140625" style="12"/>
    <col min="20" max="24" width="9.140625" style="2"/>
    <col min="25" max="29" width="9.140625" style="13"/>
    <col min="30" max="16384" width="9.140625" style="15"/>
  </cols>
  <sheetData>
    <row r="1" spans="1:29" s="2" customFormat="1" ht="10.5" hidden="1" customHeight="1" x14ac:dyDescent="0.25">
      <c r="A1" s="1"/>
      <c r="C1" s="3"/>
      <c r="G1" s="2">
        <v>4</v>
      </c>
      <c r="K1" s="4"/>
      <c r="P1" s="4"/>
    </row>
    <row r="2" spans="1:29" s="2" customFormat="1" ht="22.5" hidden="1" x14ac:dyDescent="0.25">
      <c r="A2" s="1"/>
      <c r="C2" s="5"/>
      <c r="D2" s="6"/>
      <c r="E2" s="7"/>
      <c r="F2" s="8" t="s">
        <v>0</v>
      </c>
      <c r="G2" s="9"/>
      <c r="H2" s="10" t="s">
        <v>1</v>
      </c>
      <c r="I2" s="11"/>
      <c r="K2" s="4"/>
      <c r="P2" s="4"/>
      <c r="S2" s="12"/>
      <c r="Y2" s="13"/>
      <c r="Z2" s="13"/>
      <c r="AA2" s="13"/>
      <c r="AB2" s="13"/>
      <c r="AC2" s="13"/>
    </row>
    <row r="3" spans="1:29" ht="10.5" hidden="1" customHeight="1" x14ac:dyDescent="0.25"/>
    <row r="4" spans="1:29" ht="22.5" hidden="1" x14ac:dyDescent="0.25">
      <c r="C4" s="16"/>
      <c r="D4" s="17"/>
      <c r="E4" s="7"/>
      <c r="F4" s="8" t="s">
        <v>2</v>
      </c>
      <c r="G4" s="18"/>
      <c r="H4" s="19" t="s">
        <v>3</v>
      </c>
      <c r="I4" s="11"/>
    </row>
    <row r="5" spans="1:29" ht="10.5" hidden="1" customHeight="1" x14ac:dyDescent="0.25"/>
    <row r="6" spans="1:29" ht="22.5" hidden="1" x14ac:dyDescent="0.25">
      <c r="A6" s="101"/>
      <c r="B6" s="4" t="s">
        <v>4</v>
      </c>
      <c r="C6" s="16"/>
      <c r="D6" s="20">
        <f>A6</f>
        <v>0</v>
      </c>
      <c r="E6" s="21"/>
      <c r="F6" s="8" t="s">
        <v>5</v>
      </c>
      <c r="G6" s="8" t="s">
        <v>5</v>
      </c>
      <c r="H6" s="19" t="s">
        <v>6</v>
      </c>
      <c r="I6" s="11"/>
    </row>
    <row r="7" spans="1:29" s="2" customFormat="1" ht="11.25" hidden="1" x14ac:dyDescent="0.25">
      <c r="A7" s="101"/>
      <c r="C7" s="22"/>
      <c r="D7" s="23"/>
      <c r="E7" s="24" t="s">
        <v>7</v>
      </c>
      <c r="F7" s="25"/>
      <c r="G7" s="25">
        <f>G8*G9+G10</f>
        <v>0</v>
      </c>
      <c r="H7" s="26"/>
      <c r="I7" s="4"/>
      <c r="K7" s="4"/>
      <c r="P7" s="4"/>
    </row>
    <row r="8" spans="1:29" ht="22.5" hidden="1" x14ac:dyDescent="0.25">
      <c r="A8" s="101"/>
      <c r="C8" s="16"/>
      <c r="D8" s="20" t="str">
        <f>A6&amp;".1"</f>
        <v>.1</v>
      </c>
      <c r="E8" s="27" t="s">
        <v>8</v>
      </c>
      <c r="F8" s="28"/>
      <c r="G8" s="9"/>
      <c r="H8" s="19" t="s">
        <v>9</v>
      </c>
      <c r="I8" s="11"/>
    </row>
    <row r="9" spans="1:29" ht="18.75" hidden="1" x14ac:dyDescent="0.25">
      <c r="A9" s="101"/>
      <c r="C9" s="16"/>
      <c r="D9" s="20" t="str">
        <f>A6&amp;".2"</f>
        <v>.2</v>
      </c>
      <c r="E9" s="27" t="s">
        <v>10</v>
      </c>
      <c r="F9" s="8" t="s">
        <v>0</v>
      </c>
      <c r="G9" s="9"/>
      <c r="H9" s="19"/>
      <c r="I9" s="11"/>
    </row>
    <row r="10" spans="1:29" ht="18.75" hidden="1" x14ac:dyDescent="0.25">
      <c r="A10" s="101"/>
      <c r="C10" s="16"/>
      <c r="D10" s="20" t="str">
        <f>A6&amp;".3"</f>
        <v>.3</v>
      </c>
      <c r="E10" s="27" t="s">
        <v>11</v>
      </c>
      <c r="F10" s="8" t="s">
        <v>0</v>
      </c>
      <c r="G10" s="9"/>
      <c r="H10" s="19"/>
      <c r="I10" s="11"/>
    </row>
    <row r="11" spans="1:29" ht="18.75" hidden="1" x14ac:dyDescent="0.25">
      <c r="A11" s="101"/>
      <c r="C11" s="16"/>
      <c r="D11" s="20" t="str">
        <f>A6&amp;".4"</f>
        <v>.4</v>
      </c>
      <c r="E11" s="27" t="s">
        <v>12</v>
      </c>
      <c r="F11" s="8" t="s">
        <v>5</v>
      </c>
      <c r="G11" s="29"/>
      <c r="H11" s="19"/>
      <c r="I11" s="11"/>
    </row>
    <row r="12" spans="1:29" ht="10.5" hidden="1" customHeight="1" x14ac:dyDescent="0.25"/>
    <row r="13" spans="1:29" ht="22.5" hidden="1" x14ac:dyDescent="0.25">
      <c r="C13" s="16"/>
      <c r="D13" s="17"/>
      <c r="E13" s="7"/>
      <c r="F13" s="8" t="s">
        <v>13</v>
      </c>
      <c r="G13" s="18"/>
      <c r="H13" s="19" t="s">
        <v>14</v>
      </c>
      <c r="I13" s="11"/>
    </row>
    <row r="14" spans="1:29" ht="10.5" hidden="1" customHeight="1" x14ac:dyDescent="0.25"/>
    <row r="15" spans="1:29" ht="22.5" hidden="1" x14ac:dyDescent="0.25">
      <c r="C15" s="16"/>
      <c r="D15" s="17"/>
      <c r="E15" s="7"/>
      <c r="F15" s="8" t="s">
        <v>13</v>
      </c>
      <c r="G15" s="18"/>
      <c r="H15" s="19" t="s">
        <v>15</v>
      </c>
      <c r="I15" s="11"/>
    </row>
    <row r="16" spans="1:29" ht="10.5" hidden="1" customHeight="1" x14ac:dyDescent="0.25"/>
    <row r="17" spans="1:24" ht="18.75" hidden="1" x14ac:dyDescent="0.25">
      <c r="C17" s="16"/>
      <c r="D17" s="17"/>
      <c r="E17" s="7"/>
      <c r="F17" s="8" t="s">
        <v>16</v>
      </c>
      <c r="G17" s="9"/>
      <c r="H17" s="19" t="s">
        <v>17</v>
      </c>
      <c r="I17" s="11"/>
    </row>
    <row r="18" spans="1:24" ht="10.5" hidden="1" customHeight="1" x14ac:dyDescent="0.25"/>
    <row r="19" spans="1:24" s="13" customFormat="1" ht="10.5" hidden="1" customHeight="1" x14ac:dyDescent="0.25">
      <c r="A19" s="1"/>
      <c r="B19" s="2"/>
      <c r="C19" s="30"/>
      <c r="H19" s="13">
        <v>4</v>
      </c>
      <c r="I19" s="2"/>
      <c r="J19" s="2"/>
      <c r="K19" s="4"/>
      <c r="L19" s="2"/>
      <c r="M19" s="2"/>
      <c r="N19" s="2"/>
      <c r="O19" s="2"/>
      <c r="P19" s="4"/>
      <c r="Q19" s="2"/>
      <c r="R19" s="2"/>
      <c r="S19" s="12"/>
      <c r="T19" s="2"/>
      <c r="U19" s="2"/>
      <c r="V19" s="2"/>
      <c r="W19" s="2"/>
      <c r="X19" s="2"/>
    </row>
    <row r="20" spans="1:24" ht="3" customHeight="1" x14ac:dyDescent="0.25"/>
    <row r="21" spans="1:24" ht="79.5" customHeight="1" x14ac:dyDescent="0.25">
      <c r="D21" s="110" t="s">
        <v>254</v>
      </c>
      <c r="E21" s="111"/>
      <c r="F21" s="112"/>
      <c r="G21" s="31"/>
      <c r="H21" s="32"/>
    </row>
    <row r="22" spans="1:24" ht="10.5" hidden="1" customHeight="1" x14ac:dyDescent="0.25"/>
    <row r="23" spans="1:24" ht="3" customHeight="1" x14ac:dyDescent="0.25">
      <c r="G23" s="33">
        <v>22</v>
      </c>
    </row>
    <row r="24" spans="1:24" ht="18" customHeight="1" x14ac:dyDescent="0.25">
      <c r="D24" s="113" t="s">
        <v>18</v>
      </c>
      <c r="E24" s="113"/>
      <c r="F24" s="113"/>
      <c r="G24" s="113"/>
      <c r="H24" s="113" t="s">
        <v>19</v>
      </c>
    </row>
    <row r="25" spans="1:24" ht="112.5" x14ac:dyDescent="0.25">
      <c r="D25" s="113" t="s">
        <v>20</v>
      </c>
      <c r="E25" s="114" t="s">
        <v>21</v>
      </c>
      <c r="F25" s="114" t="s">
        <v>22</v>
      </c>
      <c r="G25" s="34" t="s">
        <v>23</v>
      </c>
      <c r="H25" s="113"/>
    </row>
    <row r="26" spans="1:24" ht="21" customHeight="1" x14ac:dyDescent="0.25">
      <c r="D26" s="113"/>
      <c r="E26" s="114"/>
      <c r="F26" s="114"/>
      <c r="G26" s="35" t="s">
        <v>24</v>
      </c>
      <c r="H26" s="113"/>
    </row>
    <row r="27" spans="1:24" ht="11.25" x14ac:dyDescent="0.25">
      <c r="D27" s="36" t="s">
        <v>25</v>
      </c>
      <c r="E27" s="36" t="s">
        <v>26</v>
      </c>
      <c r="F27" s="36" t="s">
        <v>27</v>
      </c>
      <c r="G27" s="37">
        <f>G1</f>
        <v>4</v>
      </c>
      <c r="H27" s="37"/>
    </row>
    <row r="28" spans="1:24" ht="33.75" x14ac:dyDescent="0.25">
      <c r="C28" s="16"/>
      <c r="D28" s="17" t="s">
        <v>25</v>
      </c>
      <c r="E28" s="38" t="s">
        <v>28</v>
      </c>
      <c r="F28" s="8" t="s">
        <v>5</v>
      </c>
      <c r="G28" s="39" t="str">
        <f>IF(buhg_flag="да",IF(dateBuhg="","Не указана",dateBuhg),"Не осуществлялась")</f>
        <v>12.05.2020</v>
      </c>
      <c r="H28" s="19" t="s">
        <v>29</v>
      </c>
      <c r="I28" s="11"/>
    </row>
    <row r="29" spans="1:24" ht="22.5" x14ac:dyDescent="0.25">
      <c r="C29" s="16"/>
      <c r="D29" s="17" t="s">
        <v>26</v>
      </c>
      <c r="E29" s="38" t="s">
        <v>30</v>
      </c>
      <c r="F29" s="8" t="s">
        <v>0</v>
      </c>
      <c r="G29" s="40">
        <f>370291.68443</f>
        <v>370291.68443000002</v>
      </c>
      <c r="H29" s="19" t="s">
        <v>31</v>
      </c>
      <c r="I29" s="11"/>
    </row>
    <row r="30" spans="1:24" ht="22.5" x14ac:dyDescent="0.25">
      <c r="C30" s="16"/>
      <c r="D30" s="17" t="s">
        <v>27</v>
      </c>
      <c r="E30" s="38" t="s">
        <v>32</v>
      </c>
      <c r="F30" s="8" t="s">
        <v>0</v>
      </c>
      <c r="G30" s="41">
        <f>SUM(G31:G32,G45,G48:G56,G59,G62,G66)</f>
        <v>432171.51</v>
      </c>
      <c r="H30" s="19" t="s">
        <v>33</v>
      </c>
      <c r="I30" s="11"/>
    </row>
    <row r="31" spans="1:24" ht="22.5" x14ac:dyDescent="0.25">
      <c r="C31" s="16"/>
      <c r="D31" s="17" t="s">
        <v>34</v>
      </c>
      <c r="E31" s="42" t="s">
        <v>35</v>
      </c>
      <c r="F31" s="8" t="s">
        <v>0</v>
      </c>
      <c r="G31" s="40">
        <v>0</v>
      </c>
      <c r="H31" s="19"/>
      <c r="I31" s="11"/>
    </row>
    <row r="32" spans="1:24" ht="18.75" x14ac:dyDescent="0.25">
      <c r="C32" s="16"/>
      <c r="D32" s="17" t="s">
        <v>36</v>
      </c>
      <c r="E32" s="42" t="s">
        <v>37</v>
      </c>
      <c r="F32" s="8" t="s">
        <v>0</v>
      </c>
      <c r="G32" s="41">
        <f>SUMIF($E33:$E44,$E7,G33:G44)</f>
        <v>150592.69</v>
      </c>
      <c r="H32" s="19" t="s">
        <v>38</v>
      </c>
      <c r="I32" s="11"/>
    </row>
    <row r="33" spans="1:29" s="51" customFormat="1" ht="5.25" hidden="1" x14ac:dyDescent="0.25">
      <c r="A33" s="100" t="s">
        <v>39</v>
      </c>
      <c r="B33" s="4"/>
      <c r="C33" s="43"/>
      <c r="D33" s="44"/>
      <c r="E33" s="45"/>
      <c r="F33" s="46"/>
      <c r="G33" s="47"/>
      <c r="H33" s="48"/>
      <c r="I33" s="4"/>
      <c r="J33" s="4"/>
      <c r="K33" s="4"/>
      <c r="L33" s="4"/>
      <c r="M33" s="4"/>
      <c r="N33" s="4"/>
      <c r="O33" s="4"/>
      <c r="P33" s="4"/>
      <c r="Q33" s="4"/>
      <c r="R33" s="4"/>
      <c r="S33" s="49"/>
      <c r="T33" s="4"/>
      <c r="U33" s="4"/>
      <c r="V33" s="4"/>
      <c r="W33" s="4"/>
      <c r="X33" s="4"/>
      <c r="Y33" s="50"/>
      <c r="Z33" s="50"/>
      <c r="AA33" s="50"/>
      <c r="AB33" s="50"/>
      <c r="AC33" s="50"/>
    </row>
    <row r="34" spans="1:29" s="51" customFormat="1" ht="5.25" hidden="1" x14ac:dyDescent="0.25">
      <c r="A34" s="100"/>
      <c r="B34" s="4"/>
      <c r="C34" s="43"/>
      <c r="D34" s="52"/>
      <c r="E34" s="53"/>
      <c r="F34" s="46"/>
      <c r="G34" s="54"/>
      <c r="H34" s="48"/>
      <c r="I34" s="4"/>
      <c r="J34" s="4"/>
      <c r="K34" s="4"/>
      <c r="L34" s="4"/>
      <c r="M34" s="4"/>
      <c r="N34" s="4"/>
      <c r="O34" s="4"/>
      <c r="P34" s="4"/>
      <c r="Q34" s="4"/>
      <c r="R34" s="4"/>
      <c r="S34" s="49"/>
      <c r="T34" s="4"/>
      <c r="U34" s="4"/>
      <c r="V34" s="4"/>
      <c r="W34" s="4"/>
      <c r="X34" s="4"/>
      <c r="Y34" s="50"/>
      <c r="Z34" s="50"/>
      <c r="AA34" s="50"/>
      <c r="AB34" s="50"/>
      <c r="AC34" s="50"/>
    </row>
    <row r="35" spans="1:29" s="51" customFormat="1" ht="5.25" hidden="1" x14ac:dyDescent="0.25">
      <c r="A35" s="100"/>
      <c r="B35" s="4"/>
      <c r="C35" s="43"/>
      <c r="D35" s="52"/>
      <c r="E35" s="53"/>
      <c r="F35" s="46"/>
      <c r="G35" s="54"/>
      <c r="H35" s="48"/>
      <c r="I35" s="4"/>
      <c r="J35" s="4"/>
      <c r="K35" s="4"/>
      <c r="L35" s="4"/>
      <c r="M35" s="4"/>
      <c r="N35" s="4"/>
      <c r="O35" s="4"/>
      <c r="P35" s="4"/>
      <c r="Q35" s="4"/>
      <c r="R35" s="4"/>
      <c r="S35" s="49"/>
      <c r="T35" s="4"/>
      <c r="U35" s="4"/>
      <c r="V35" s="4"/>
      <c r="W35" s="4"/>
      <c r="X35" s="4"/>
      <c r="Y35" s="50"/>
      <c r="Z35" s="50"/>
      <c r="AA35" s="50"/>
      <c r="AB35" s="50"/>
      <c r="AC35" s="50"/>
    </row>
    <row r="36" spans="1:29" s="51" customFormat="1" ht="5.25" hidden="1" x14ac:dyDescent="0.25">
      <c r="A36" s="100"/>
      <c r="B36" s="4"/>
      <c r="C36" s="43"/>
      <c r="D36" s="52"/>
      <c r="E36" s="53"/>
      <c r="F36" s="46"/>
      <c r="G36" s="54"/>
      <c r="H36" s="48"/>
      <c r="I36" s="4"/>
      <c r="J36" s="4"/>
      <c r="K36" s="4"/>
      <c r="L36" s="4"/>
      <c r="M36" s="4"/>
      <c r="N36" s="4"/>
      <c r="O36" s="4"/>
      <c r="P36" s="4"/>
      <c r="Q36" s="4"/>
      <c r="R36" s="4"/>
      <c r="S36" s="49"/>
      <c r="T36" s="4"/>
      <c r="U36" s="4"/>
      <c r="V36" s="4"/>
      <c r="W36" s="4"/>
      <c r="X36" s="4"/>
      <c r="Y36" s="50"/>
      <c r="Z36" s="50"/>
      <c r="AA36" s="50"/>
      <c r="AB36" s="50"/>
      <c r="AC36" s="50"/>
    </row>
    <row r="37" spans="1:29" s="51" customFormat="1" ht="5.25" hidden="1" x14ac:dyDescent="0.25">
      <c r="A37" s="100"/>
      <c r="B37" s="4"/>
      <c r="C37" s="43"/>
      <c r="D37" s="52"/>
      <c r="E37" s="53"/>
      <c r="F37" s="46"/>
      <c r="G37" s="47"/>
      <c r="H37" s="48"/>
      <c r="I37" s="4"/>
      <c r="J37" s="4"/>
      <c r="K37" s="4"/>
      <c r="L37" s="4"/>
      <c r="M37" s="4"/>
      <c r="N37" s="4"/>
      <c r="O37" s="4"/>
      <c r="P37" s="4"/>
      <c r="Q37" s="4"/>
      <c r="R37" s="4"/>
      <c r="S37" s="49"/>
      <c r="T37" s="4"/>
      <c r="U37" s="4"/>
      <c r="V37" s="4"/>
      <c r="W37" s="4"/>
      <c r="X37" s="4"/>
      <c r="Y37" s="50"/>
      <c r="Z37" s="50"/>
      <c r="AA37" s="50"/>
      <c r="AB37" s="50"/>
      <c r="AC37" s="50"/>
    </row>
    <row r="38" spans="1:29" ht="22.5" x14ac:dyDescent="0.25">
      <c r="A38" s="101" t="s">
        <v>40</v>
      </c>
      <c r="B38" s="4" t="s">
        <v>4</v>
      </c>
      <c r="C38" s="55" t="s">
        <v>41</v>
      </c>
      <c r="D38" s="17" t="str">
        <f>A38</f>
        <v>3.2.1</v>
      </c>
      <c r="E38" s="21" t="s">
        <v>42</v>
      </c>
      <c r="F38" s="8" t="s">
        <v>5</v>
      </c>
      <c r="G38" s="8" t="s">
        <v>5</v>
      </c>
      <c r="H38" s="19" t="s">
        <v>6</v>
      </c>
      <c r="I38" s="11"/>
    </row>
    <row r="39" spans="1:29" s="2" customFormat="1" ht="11.25" hidden="1" x14ac:dyDescent="0.25">
      <c r="A39" s="101"/>
      <c r="C39" s="22" t="s">
        <v>43</v>
      </c>
      <c r="D39" s="23"/>
      <c r="E39" s="24" t="s">
        <v>7</v>
      </c>
      <c r="F39" s="25"/>
      <c r="G39" s="25">
        <f>G40*G41+G42</f>
        <v>150592.69</v>
      </c>
      <c r="H39" s="26"/>
      <c r="I39" s="4"/>
      <c r="K39" s="4"/>
      <c r="P39" s="4"/>
    </row>
    <row r="40" spans="1:29" ht="22.5" x14ac:dyDescent="0.25">
      <c r="A40" s="101"/>
      <c r="C40" s="16" t="s">
        <v>43</v>
      </c>
      <c r="D40" s="20" t="str">
        <f>A38&amp;".1"</f>
        <v>3.2.1.1</v>
      </c>
      <c r="E40" s="27" t="s">
        <v>8</v>
      </c>
      <c r="F40" s="28" t="s">
        <v>44</v>
      </c>
      <c r="G40" s="9">
        <f>43236.97</f>
        <v>43236.97</v>
      </c>
      <c r="H40" s="19" t="s">
        <v>9</v>
      </c>
      <c r="I40" s="11"/>
    </row>
    <row r="41" spans="1:29" ht="18.75" x14ac:dyDescent="0.25">
      <c r="A41" s="101"/>
      <c r="C41" s="16" t="s">
        <v>43</v>
      </c>
      <c r="D41" s="20" t="str">
        <f>A38&amp;".2"</f>
        <v>3.2.1.2</v>
      </c>
      <c r="E41" s="27" t="s">
        <v>10</v>
      </c>
      <c r="F41" s="8" t="s">
        <v>0</v>
      </c>
      <c r="G41" s="9">
        <f>150592.69/G40</f>
        <v>3.4829612250812207</v>
      </c>
      <c r="H41" s="19"/>
      <c r="I41" s="11"/>
    </row>
    <row r="42" spans="1:29" ht="18.75" x14ac:dyDescent="0.25">
      <c r="A42" s="101"/>
      <c r="C42" s="16" t="s">
        <v>43</v>
      </c>
      <c r="D42" s="20" t="str">
        <f>A38&amp;".3"</f>
        <v>3.2.1.3</v>
      </c>
      <c r="E42" s="27" t="s">
        <v>11</v>
      </c>
      <c r="F42" s="8" t="s">
        <v>0</v>
      </c>
      <c r="G42" s="9">
        <v>0</v>
      </c>
      <c r="H42" s="19"/>
      <c r="I42" s="11"/>
    </row>
    <row r="43" spans="1:29" ht="18.75" x14ac:dyDescent="0.25">
      <c r="A43" s="101"/>
      <c r="C43" s="16" t="s">
        <v>43</v>
      </c>
      <c r="D43" s="20" t="str">
        <f>A38&amp;".4"</f>
        <v>3.2.1.4</v>
      </c>
      <c r="E43" s="27" t="s">
        <v>12</v>
      </c>
      <c r="F43" s="8" t="s">
        <v>5</v>
      </c>
      <c r="G43" s="29" t="s">
        <v>45</v>
      </c>
      <c r="H43" s="19"/>
      <c r="I43" s="11"/>
    </row>
    <row r="44" spans="1:29" s="2" customFormat="1" ht="18" customHeight="1" x14ac:dyDescent="0.25">
      <c r="A44" s="1"/>
      <c r="C44" s="56"/>
      <c r="D44" s="57"/>
      <c r="E44" s="58" t="s">
        <v>46</v>
      </c>
      <c r="F44" s="59"/>
      <c r="G44" s="60"/>
      <c r="H44" s="61"/>
      <c r="I44" s="11"/>
      <c r="K44" s="4"/>
      <c r="P44" s="4"/>
      <c r="S44" s="12"/>
      <c r="Y44" s="13"/>
      <c r="Z44" s="13"/>
      <c r="AA44" s="13"/>
      <c r="AB44" s="13"/>
      <c r="AC44" s="13"/>
    </row>
    <row r="45" spans="1:29" s="2" customFormat="1" ht="22.5" x14ac:dyDescent="0.25">
      <c r="A45" s="1"/>
      <c r="C45" s="62"/>
      <c r="D45" s="17" t="s">
        <v>47</v>
      </c>
      <c r="E45" s="42" t="s">
        <v>48</v>
      </c>
      <c r="F45" s="8" t="s">
        <v>0</v>
      </c>
      <c r="G45" s="40">
        <f>46084.38</f>
        <v>46084.38</v>
      </c>
      <c r="H45" s="19"/>
      <c r="I45" s="11"/>
      <c r="K45" s="4"/>
      <c r="P45" s="4"/>
      <c r="S45" s="12"/>
      <c r="Y45" s="13"/>
      <c r="Z45" s="13"/>
      <c r="AA45" s="13"/>
      <c r="AB45" s="13"/>
      <c r="AC45" s="13"/>
    </row>
    <row r="46" spans="1:29" s="2" customFormat="1" ht="18.75" x14ac:dyDescent="0.25">
      <c r="A46" s="1"/>
      <c r="C46" s="63"/>
      <c r="D46" s="17" t="s">
        <v>49</v>
      </c>
      <c r="E46" s="64" t="s">
        <v>50</v>
      </c>
      <c r="F46" s="8" t="s">
        <v>51</v>
      </c>
      <c r="G46" s="40">
        <f>G45/G47</f>
        <v>5.014142280173389</v>
      </c>
      <c r="H46" s="19"/>
      <c r="I46" s="11"/>
      <c r="K46" s="4"/>
      <c r="P46" s="4"/>
      <c r="S46" s="12"/>
      <c r="Y46" s="13"/>
      <c r="Z46" s="13"/>
      <c r="AA46" s="13"/>
      <c r="AB46" s="13"/>
      <c r="AC46" s="13"/>
    </row>
    <row r="47" spans="1:29" s="2" customFormat="1" ht="18.75" x14ac:dyDescent="0.25">
      <c r="A47" s="1"/>
      <c r="C47" s="16"/>
      <c r="D47" s="17" t="s">
        <v>52</v>
      </c>
      <c r="E47" s="64" t="s">
        <v>53</v>
      </c>
      <c r="F47" s="8" t="s">
        <v>54</v>
      </c>
      <c r="G47" s="65">
        <f>9190.88</f>
        <v>9190.8799999999992</v>
      </c>
      <c r="H47" s="19"/>
      <c r="I47" s="11"/>
      <c r="K47" s="4"/>
      <c r="P47" s="4"/>
      <c r="S47" s="12"/>
      <c r="Y47" s="13"/>
      <c r="Z47" s="13"/>
      <c r="AA47" s="13"/>
      <c r="AB47" s="13"/>
      <c r="AC47" s="13"/>
    </row>
    <row r="48" spans="1:29" s="2" customFormat="1" ht="22.5" x14ac:dyDescent="0.25">
      <c r="A48" s="1"/>
      <c r="C48" s="16"/>
      <c r="D48" s="17" t="s">
        <v>55</v>
      </c>
      <c r="E48" s="42" t="s">
        <v>56</v>
      </c>
      <c r="F48" s="8" t="s">
        <v>0</v>
      </c>
      <c r="G48" s="40">
        <f>4505.64</f>
        <v>4505.6400000000003</v>
      </c>
      <c r="H48" s="19"/>
      <c r="I48" s="11"/>
      <c r="K48" s="4"/>
      <c r="P48" s="4"/>
      <c r="S48" s="12"/>
      <c r="Y48" s="13"/>
      <c r="Z48" s="13"/>
      <c r="AA48" s="13"/>
      <c r="AB48" s="13"/>
      <c r="AC48" s="13"/>
    </row>
    <row r="49" spans="1:29" s="2" customFormat="1" ht="22.5" x14ac:dyDescent="0.25">
      <c r="A49" s="1"/>
      <c r="C49" s="16"/>
      <c r="D49" s="17" t="s">
        <v>57</v>
      </c>
      <c r="E49" s="42" t="s">
        <v>58</v>
      </c>
      <c r="F49" s="8" t="s">
        <v>0</v>
      </c>
      <c r="G49" s="40">
        <v>0</v>
      </c>
      <c r="H49" s="19"/>
      <c r="I49" s="11"/>
      <c r="K49" s="66"/>
      <c r="L49" s="3"/>
      <c r="M49" s="3"/>
      <c r="P49" s="4"/>
      <c r="S49" s="12"/>
      <c r="Y49" s="13"/>
      <c r="Z49" s="13"/>
      <c r="AA49" s="13"/>
      <c r="AB49" s="13"/>
      <c r="AC49" s="13"/>
    </row>
    <row r="50" spans="1:29" s="2" customFormat="1" ht="22.5" x14ac:dyDescent="0.25">
      <c r="A50" s="1"/>
      <c r="C50" s="63"/>
      <c r="D50" s="17" t="s">
        <v>59</v>
      </c>
      <c r="E50" s="42" t="s">
        <v>60</v>
      </c>
      <c r="F50" s="8" t="s">
        <v>0</v>
      </c>
      <c r="G50" s="40">
        <f>60168</f>
        <v>60168</v>
      </c>
      <c r="H50" s="19"/>
      <c r="I50" s="11"/>
      <c r="K50" s="4"/>
      <c r="P50" s="4"/>
      <c r="S50" s="12"/>
      <c r="Y50" s="13"/>
      <c r="Z50" s="13"/>
      <c r="AA50" s="13"/>
      <c r="AB50" s="13"/>
      <c r="AC50" s="13"/>
    </row>
    <row r="51" spans="1:29" s="2" customFormat="1" ht="22.5" x14ac:dyDescent="0.25">
      <c r="A51" s="1"/>
      <c r="C51" s="16"/>
      <c r="D51" s="17" t="s">
        <v>61</v>
      </c>
      <c r="E51" s="42" t="s">
        <v>62</v>
      </c>
      <c r="F51" s="8" t="s">
        <v>0</v>
      </c>
      <c r="G51" s="40">
        <f>18433.71</f>
        <v>18433.71</v>
      </c>
      <c r="H51" s="19"/>
      <c r="I51" s="11"/>
      <c r="K51" s="4"/>
      <c r="P51" s="4"/>
      <c r="S51" s="12"/>
      <c r="Y51" s="13"/>
      <c r="Z51" s="13"/>
      <c r="AA51" s="13"/>
      <c r="AB51" s="13"/>
      <c r="AC51" s="13"/>
    </row>
    <row r="52" spans="1:29" s="2" customFormat="1" ht="22.5" x14ac:dyDescent="0.25">
      <c r="A52" s="1"/>
      <c r="C52" s="63"/>
      <c r="D52" s="17" t="s">
        <v>63</v>
      </c>
      <c r="E52" s="42" t="s">
        <v>64</v>
      </c>
      <c r="F52" s="8" t="s">
        <v>0</v>
      </c>
      <c r="G52" s="40">
        <v>0</v>
      </c>
      <c r="H52" s="19"/>
      <c r="I52" s="11"/>
      <c r="K52" s="4"/>
      <c r="P52" s="4"/>
      <c r="S52" s="12"/>
      <c r="Y52" s="13"/>
      <c r="Z52" s="13"/>
      <c r="AA52" s="13"/>
      <c r="AB52" s="13"/>
      <c r="AC52" s="13"/>
    </row>
    <row r="53" spans="1:29" s="2" customFormat="1" ht="22.5" x14ac:dyDescent="0.25">
      <c r="A53" s="1"/>
      <c r="C53" s="16"/>
      <c r="D53" s="17" t="s">
        <v>65</v>
      </c>
      <c r="E53" s="42" t="s">
        <v>66</v>
      </c>
      <c r="F53" s="8" t="s">
        <v>0</v>
      </c>
      <c r="G53" s="40">
        <v>0</v>
      </c>
      <c r="H53" s="19"/>
      <c r="I53" s="11"/>
      <c r="K53" s="4"/>
      <c r="P53" s="4"/>
      <c r="S53" s="12"/>
      <c r="Y53" s="13"/>
      <c r="Z53" s="13"/>
      <c r="AA53" s="13"/>
      <c r="AB53" s="13"/>
      <c r="AC53" s="13"/>
    </row>
    <row r="54" spans="1:29" s="2" customFormat="1" ht="22.5" x14ac:dyDescent="0.25">
      <c r="A54" s="1"/>
      <c r="C54" s="16"/>
      <c r="D54" s="17" t="s">
        <v>67</v>
      </c>
      <c r="E54" s="42" t="s">
        <v>68</v>
      </c>
      <c r="F54" s="8" t="s">
        <v>0</v>
      </c>
      <c r="G54" s="40">
        <f>19546.72</f>
        <v>19546.72</v>
      </c>
      <c r="H54" s="19"/>
      <c r="I54" s="11"/>
      <c r="K54" s="66"/>
      <c r="L54" s="3"/>
      <c r="M54" s="3"/>
      <c r="P54" s="4"/>
      <c r="S54" s="12"/>
      <c r="Y54" s="13"/>
      <c r="Z54" s="13"/>
      <c r="AA54" s="13"/>
      <c r="AB54" s="13"/>
      <c r="AC54" s="13"/>
    </row>
    <row r="55" spans="1:29" s="2" customFormat="1" ht="22.5" x14ac:dyDescent="0.25">
      <c r="A55" s="1"/>
      <c r="C55" s="16"/>
      <c r="D55" s="17" t="s">
        <v>69</v>
      </c>
      <c r="E55" s="42" t="s">
        <v>70</v>
      </c>
      <c r="F55" s="8" t="s">
        <v>0</v>
      </c>
      <c r="G55" s="40">
        <f>8601.76</f>
        <v>8601.76</v>
      </c>
      <c r="H55" s="19"/>
      <c r="I55" s="11"/>
      <c r="K55" s="66"/>
      <c r="L55" s="3"/>
      <c r="M55" s="3"/>
      <c r="P55" s="4"/>
      <c r="S55" s="12"/>
      <c r="Y55" s="13"/>
      <c r="Z55" s="13"/>
      <c r="AA55" s="13"/>
      <c r="AB55" s="13"/>
      <c r="AC55" s="13"/>
    </row>
    <row r="56" spans="1:29" s="2" customFormat="1" ht="18.75" x14ac:dyDescent="0.25">
      <c r="A56" s="1"/>
      <c r="C56" s="16"/>
      <c r="D56" s="17" t="s">
        <v>71</v>
      </c>
      <c r="E56" s="42" t="s">
        <v>72</v>
      </c>
      <c r="F56" s="8" t="s">
        <v>0</v>
      </c>
      <c r="G56" s="40">
        <f>24916.11+1688.19+7344.95</f>
        <v>33949.25</v>
      </c>
      <c r="H56" s="19" t="s">
        <v>73</v>
      </c>
      <c r="I56" s="11"/>
      <c r="K56" s="4"/>
      <c r="P56" s="4"/>
      <c r="S56" s="12"/>
      <c r="Y56" s="13"/>
      <c r="Z56" s="13"/>
      <c r="AA56" s="13"/>
      <c r="AB56" s="13"/>
      <c r="AC56" s="13"/>
    </row>
    <row r="57" spans="1:29" s="2" customFormat="1" ht="18.75" x14ac:dyDescent="0.25">
      <c r="A57" s="1"/>
      <c r="C57" s="16"/>
      <c r="D57" s="17" t="s">
        <v>74</v>
      </c>
      <c r="E57" s="64" t="s">
        <v>75</v>
      </c>
      <c r="F57" s="8" t="s">
        <v>0</v>
      </c>
      <c r="G57" s="40">
        <v>0</v>
      </c>
      <c r="H57" s="19" t="s">
        <v>76</v>
      </c>
      <c r="I57" s="11"/>
      <c r="K57" s="4"/>
      <c r="P57" s="4"/>
      <c r="S57" s="12"/>
      <c r="Y57" s="13"/>
      <c r="Z57" s="13"/>
      <c r="AA57" s="13"/>
      <c r="AB57" s="13"/>
      <c r="AC57" s="13"/>
    </row>
    <row r="58" spans="1:29" s="2" customFormat="1" ht="18.75" x14ac:dyDescent="0.25">
      <c r="A58" s="1"/>
      <c r="C58" s="16"/>
      <c r="D58" s="17" t="s">
        <v>77</v>
      </c>
      <c r="E58" s="64" t="s">
        <v>78</v>
      </c>
      <c r="F58" s="8" t="s">
        <v>0</v>
      </c>
      <c r="G58" s="40">
        <v>0</v>
      </c>
      <c r="H58" s="19" t="s">
        <v>79</v>
      </c>
      <c r="I58" s="11"/>
      <c r="K58" s="4"/>
      <c r="P58" s="4"/>
      <c r="S58" s="12"/>
      <c r="Y58" s="13"/>
      <c r="Z58" s="13"/>
      <c r="AA58" s="13"/>
      <c r="AB58" s="13"/>
      <c r="AC58" s="13"/>
    </row>
    <row r="59" spans="1:29" s="2" customFormat="1" ht="18.75" x14ac:dyDescent="0.25">
      <c r="A59" s="1"/>
      <c r="C59" s="16"/>
      <c r="D59" s="17" t="s">
        <v>80</v>
      </c>
      <c r="E59" s="42" t="s">
        <v>81</v>
      </c>
      <c r="F59" s="8" t="s">
        <v>0</v>
      </c>
      <c r="G59" s="40">
        <f>24251.33+8693.86+6910.74</f>
        <v>39855.93</v>
      </c>
      <c r="H59" s="19" t="s">
        <v>82</v>
      </c>
      <c r="I59" s="11"/>
      <c r="K59" s="4"/>
      <c r="P59" s="4"/>
      <c r="S59" s="12"/>
      <c r="Y59" s="13"/>
      <c r="Z59" s="13"/>
      <c r="AA59" s="13"/>
      <c r="AB59" s="13"/>
      <c r="AC59" s="13"/>
    </row>
    <row r="60" spans="1:29" s="2" customFormat="1" ht="18.75" x14ac:dyDescent="0.25">
      <c r="A60" s="1"/>
      <c r="C60" s="16"/>
      <c r="D60" s="17" t="s">
        <v>83</v>
      </c>
      <c r="E60" s="64" t="s">
        <v>75</v>
      </c>
      <c r="F60" s="8" t="s">
        <v>0</v>
      </c>
      <c r="G60" s="40">
        <v>0</v>
      </c>
      <c r="H60" s="19" t="s">
        <v>84</v>
      </c>
      <c r="I60" s="11"/>
      <c r="K60" s="4"/>
      <c r="P60" s="4"/>
      <c r="S60" s="12"/>
      <c r="Y60" s="13"/>
      <c r="Z60" s="13"/>
      <c r="AA60" s="13"/>
      <c r="AB60" s="13"/>
      <c r="AC60" s="13"/>
    </row>
    <row r="61" spans="1:29" s="2" customFormat="1" ht="18.75" x14ac:dyDescent="0.25">
      <c r="A61" s="1"/>
      <c r="C61" s="16"/>
      <c r="D61" s="17" t="s">
        <v>85</v>
      </c>
      <c r="E61" s="64" t="s">
        <v>78</v>
      </c>
      <c r="F61" s="8" t="s">
        <v>0</v>
      </c>
      <c r="G61" s="40">
        <v>0</v>
      </c>
      <c r="H61" s="19" t="s">
        <v>86</v>
      </c>
      <c r="I61" s="11"/>
      <c r="K61" s="4"/>
      <c r="P61" s="4"/>
      <c r="S61" s="12"/>
      <c r="Y61" s="13"/>
      <c r="Z61" s="13"/>
      <c r="AA61" s="13"/>
      <c r="AB61" s="13"/>
      <c r="AC61" s="13"/>
    </row>
    <row r="62" spans="1:29" s="2" customFormat="1" ht="22.5" x14ac:dyDescent="0.25">
      <c r="A62" s="1"/>
      <c r="C62" s="16"/>
      <c r="D62" s="102" t="s">
        <v>87</v>
      </c>
      <c r="E62" s="42" t="s">
        <v>88</v>
      </c>
      <c r="F62" s="104" t="s">
        <v>0</v>
      </c>
      <c r="G62" s="40">
        <f>17899.76</f>
        <v>17899.759999999998</v>
      </c>
      <c r="H62" s="19"/>
      <c r="I62" s="11"/>
      <c r="K62" s="4"/>
      <c r="P62" s="4"/>
      <c r="S62" s="12"/>
      <c r="Y62" s="13"/>
      <c r="Z62" s="13"/>
      <c r="AA62" s="13"/>
      <c r="AB62" s="13"/>
      <c r="AC62" s="13"/>
    </row>
    <row r="63" spans="1:29" s="2" customFormat="1" ht="45" x14ac:dyDescent="0.25">
      <c r="A63" s="1"/>
      <c r="C63" s="16"/>
      <c r="D63" s="103"/>
      <c r="E63" s="64" t="s">
        <v>89</v>
      </c>
      <c r="F63" s="105"/>
      <c r="G63" s="67" t="s">
        <v>90</v>
      </c>
      <c r="H63" s="19"/>
      <c r="I63" s="11"/>
      <c r="K63" s="4" t="e">
        <f ca="1">nerr(MATCH("есть",List01_flag_index_1,0))</f>
        <v>#NAME?</v>
      </c>
      <c r="P63" s="4"/>
      <c r="S63" s="12"/>
      <c r="Y63" s="13"/>
      <c r="Z63" s="13"/>
      <c r="AA63" s="13"/>
      <c r="AB63" s="13"/>
      <c r="AC63" s="13"/>
    </row>
    <row r="64" spans="1:29" s="4" customFormat="1" ht="5.25" hidden="1" x14ac:dyDescent="0.25">
      <c r="A64" s="68"/>
      <c r="C64" s="43"/>
      <c r="D64" s="106"/>
      <c r="E64" s="69"/>
      <c r="F64" s="108"/>
      <c r="G64" s="54"/>
      <c r="H64" s="48"/>
      <c r="S64" s="49"/>
      <c r="Y64" s="50"/>
      <c r="Z64" s="50"/>
      <c r="AA64" s="50"/>
      <c r="AB64" s="50"/>
      <c r="AC64" s="50"/>
    </row>
    <row r="65" spans="1:29" s="4" customFormat="1" ht="5.25" hidden="1" x14ac:dyDescent="0.25">
      <c r="A65" s="68"/>
      <c r="C65" s="43"/>
      <c r="D65" s="107"/>
      <c r="E65" s="70"/>
      <c r="F65" s="109"/>
      <c r="G65" s="71" t="s">
        <v>90</v>
      </c>
      <c r="H65" s="48"/>
      <c r="K65" s="4" t="e">
        <f ca="1">nerr(MATCH("есть",List01_flag_index_2,0))</f>
        <v>#NAME?</v>
      </c>
      <c r="S65" s="49"/>
      <c r="Y65" s="50"/>
      <c r="Z65" s="50"/>
      <c r="AA65" s="50"/>
      <c r="AB65" s="50"/>
      <c r="AC65" s="50"/>
    </row>
    <row r="66" spans="1:29" s="2" customFormat="1" ht="22.5" x14ac:dyDescent="0.25">
      <c r="A66" s="1"/>
      <c r="C66" s="16"/>
      <c r="D66" s="72" t="s">
        <v>91</v>
      </c>
      <c r="E66" s="73" t="s">
        <v>92</v>
      </c>
      <c r="F66" s="74" t="s">
        <v>0</v>
      </c>
      <c r="G66" s="75">
        <f>SUM(G67:G69)</f>
        <v>32533.67</v>
      </c>
      <c r="H66" s="19" t="s">
        <v>93</v>
      </c>
      <c r="I66" s="11"/>
      <c r="K66" s="4"/>
      <c r="P66" s="4"/>
      <c r="S66" s="12"/>
      <c r="Y66" s="13"/>
      <c r="Z66" s="13"/>
      <c r="AA66" s="13"/>
      <c r="AB66" s="13"/>
      <c r="AC66" s="13"/>
    </row>
    <row r="67" spans="1:29" s="2" customFormat="1" ht="18.75" hidden="1" x14ac:dyDescent="0.25">
      <c r="A67" s="1"/>
      <c r="C67" s="16"/>
      <c r="D67" s="6" t="s">
        <v>94</v>
      </c>
      <c r="E67" s="64"/>
      <c r="F67" s="8"/>
      <c r="G67" s="76"/>
      <c r="H67" s="77"/>
      <c r="I67" s="11"/>
      <c r="K67" s="4"/>
      <c r="P67" s="4"/>
      <c r="S67" s="12"/>
      <c r="Y67" s="13"/>
      <c r="Z67" s="13"/>
      <c r="AA67" s="13"/>
      <c r="AB67" s="13"/>
      <c r="AC67" s="13"/>
    </row>
    <row r="68" spans="1:29" s="2" customFormat="1" ht="78.75" x14ac:dyDescent="0.25">
      <c r="A68" s="1"/>
      <c r="C68" s="55" t="s">
        <v>41</v>
      </c>
      <c r="D68" s="6" t="s">
        <v>95</v>
      </c>
      <c r="E68" s="78" t="s">
        <v>96</v>
      </c>
      <c r="F68" s="8" t="s">
        <v>0</v>
      </c>
      <c r="G68" s="9">
        <f>3051.1+5552.71+16267.1+2756.21+4906.55</f>
        <v>32533.67</v>
      </c>
      <c r="H68" s="10" t="s">
        <v>1</v>
      </c>
      <c r="I68" s="11"/>
      <c r="K68" s="4"/>
      <c r="P68" s="4"/>
      <c r="S68" s="12"/>
      <c r="Y68" s="13"/>
      <c r="Z68" s="13"/>
      <c r="AA68" s="13"/>
      <c r="AB68" s="13"/>
      <c r="AC68" s="13"/>
    </row>
    <row r="69" spans="1:29" s="2" customFormat="1" ht="18.75" x14ac:dyDescent="0.25">
      <c r="A69" s="1"/>
      <c r="C69" s="56"/>
      <c r="D69" s="57"/>
      <c r="E69" s="58" t="s">
        <v>97</v>
      </c>
      <c r="F69" s="59"/>
      <c r="G69" s="60"/>
      <c r="H69" s="61"/>
      <c r="I69" s="11"/>
      <c r="K69" s="4"/>
      <c r="P69" s="4"/>
      <c r="S69" s="12"/>
      <c r="Y69" s="13"/>
      <c r="Z69" s="13"/>
      <c r="AA69" s="13"/>
      <c r="AB69" s="13"/>
      <c r="AC69" s="13"/>
    </row>
    <row r="70" spans="1:29" s="2" customFormat="1" ht="22.5" x14ac:dyDescent="0.25">
      <c r="A70" s="1"/>
      <c r="C70" s="16"/>
      <c r="D70" s="17" t="s">
        <v>98</v>
      </c>
      <c r="E70" s="38" t="s">
        <v>99</v>
      </c>
      <c r="F70" s="8" t="s">
        <v>0</v>
      </c>
      <c r="G70" s="40">
        <f>-60683319.38/1000</f>
        <v>-60683.319380000001</v>
      </c>
      <c r="H70" s="19"/>
      <c r="I70" s="11"/>
      <c r="K70" s="4"/>
      <c r="P70" s="4"/>
      <c r="S70" s="12"/>
      <c r="Y70" s="13"/>
      <c r="Z70" s="13"/>
      <c r="AA70" s="13"/>
      <c r="AB70" s="13"/>
      <c r="AC70" s="13"/>
    </row>
    <row r="71" spans="1:29" s="2" customFormat="1" ht="22.5" x14ac:dyDescent="0.25">
      <c r="A71" s="1"/>
      <c r="C71" s="63"/>
      <c r="D71" s="17" t="s">
        <v>100</v>
      </c>
      <c r="E71" s="38" t="s">
        <v>101</v>
      </c>
      <c r="F71" s="8" t="s">
        <v>0</v>
      </c>
      <c r="G71" s="40">
        <f>G72</f>
        <v>0</v>
      </c>
      <c r="H71" s="19" t="s">
        <v>102</v>
      </c>
      <c r="I71" s="11"/>
      <c r="K71" s="4"/>
      <c r="P71" s="4"/>
      <c r="S71" s="12"/>
      <c r="Y71" s="13"/>
      <c r="Z71" s="13"/>
      <c r="AA71" s="13"/>
      <c r="AB71" s="13"/>
      <c r="AC71" s="13"/>
    </row>
    <row r="72" spans="1:29" s="2" customFormat="1" ht="33.75" x14ac:dyDescent="0.25">
      <c r="A72" s="1"/>
      <c r="C72" s="16"/>
      <c r="D72" s="17" t="s">
        <v>103</v>
      </c>
      <c r="E72" s="42" t="s">
        <v>104</v>
      </c>
      <c r="F72" s="8" t="s">
        <v>0</v>
      </c>
      <c r="G72" s="40">
        <v>0</v>
      </c>
      <c r="H72" s="19"/>
      <c r="I72" s="11"/>
      <c r="K72" s="4"/>
      <c r="P72" s="4"/>
      <c r="S72" s="12"/>
      <c r="Y72" s="13"/>
      <c r="Z72" s="13"/>
      <c r="AA72" s="13"/>
      <c r="AB72" s="13"/>
      <c r="AC72" s="13"/>
    </row>
    <row r="73" spans="1:29" s="2" customFormat="1" ht="18.75" x14ac:dyDescent="0.25">
      <c r="A73" s="1"/>
      <c r="C73" s="16"/>
      <c r="D73" s="17" t="s">
        <v>105</v>
      </c>
      <c r="E73" s="38" t="s">
        <v>106</v>
      </c>
      <c r="F73" s="8" t="s">
        <v>0</v>
      </c>
      <c r="G73" s="40">
        <f>G74</f>
        <v>1500.41373</v>
      </c>
      <c r="H73" s="19" t="s">
        <v>107</v>
      </c>
      <c r="I73" s="11"/>
      <c r="K73" s="4"/>
      <c r="P73" s="4"/>
      <c r="S73" s="12"/>
      <c r="Y73" s="13"/>
      <c r="Z73" s="13"/>
      <c r="AA73" s="13"/>
      <c r="AB73" s="13"/>
      <c r="AC73" s="13"/>
    </row>
    <row r="74" spans="1:29" s="2" customFormat="1" ht="22.5" x14ac:dyDescent="0.25">
      <c r="A74" s="1"/>
      <c r="C74" s="16"/>
      <c r="D74" s="17" t="s">
        <v>108</v>
      </c>
      <c r="E74" s="42" t="s">
        <v>109</v>
      </c>
      <c r="F74" s="8" t="s">
        <v>0</v>
      </c>
      <c r="G74" s="40">
        <f>G75+G76</f>
        <v>1500.41373</v>
      </c>
      <c r="H74" s="19" t="s">
        <v>110</v>
      </c>
      <c r="I74" s="11"/>
      <c r="K74" s="4"/>
      <c r="P74" s="4"/>
      <c r="S74" s="12"/>
      <c r="Y74" s="13"/>
      <c r="Z74" s="13"/>
      <c r="AA74" s="13"/>
      <c r="AB74" s="13"/>
      <c r="AC74" s="13"/>
    </row>
    <row r="75" spans="1:29" s="2" customFormat="1" ht="22.5" x14ac:dyDescent="0.25">
      <c r="A75" s="1"/>
      <c r="C75" s="16"/>
      <c r="D75" s="17" t="s">
        <v>111</v>
      </c>
      <c r="E75" s="64" t="s">
        <v>112</v>
      </c>
      <c r="F75" s="8" t="s">
        <v>0</v>
      </c>
      <c r="G75" s="40">
        <f>1500.41373</f>
        <v>1500.41373</v>
      </c>
      <c r="H75" s="19" t="s">
        <v>113</v>
      </c>
      <c r="I75" s="11"/>
      <c r="K75" s="4"/>
      <c r="P75" s="4"/>
      <c r="S75" s="12"/>
      <c r="Y75" s="13"/>
      <c r="Z75" s="13"/>
      <c r="AA75" s="13"/>
      <c r="AB75" s="13"/>
      <c r="AC75" s="13"/>
    </row>
    <row r="76" spans="1:29" s="2" customFormat="1" ht="22.5" x14ac:dyDescent="0.25">
      <c r="A76" s="1"/>
      <c r="C76" s="16"/>
      <c r="D76" s="17" t="s">
        <v>114</v>
      </c>
      <c r="E76" s="64" t="s">
        <v>115</v>
      </c>
      <c r="F76" s="8" t="s">
        <v>0</v>
      </c>
      <c r="G76" s="40">
        <v>0</v>
      </c>
      <c r="H76" s="19" t="s">
        <v>116</v>
      </c>
      <c r="I76" s="11"/>
      <c r="K76" s="4"/>
      <c r="P76" s="4"/>
      <c r="S76" s="12"/>
      <c r="Y76" s="13"/>
      <c r="Z76" s="13"/>
      <c r="AA76" s="13"/>
      <c r="AB76" s="13"/>
      <c r="AC76" s="13"/>
    </row>
    <row r="77" spans="1:29" s="2" customFormat="1" ht="22.5" x14ac:dyDescent="0.25">
      <c r="A77" s="1"/>
      <c r="C77" s="16"/>
      <c r="D77" s="17" t="s">
        <v>117</v>
      </c>
      <c r="E77" s="42" t="s">
        <v>118</v>
      </c>
      <c r="F77" s="8" t="s">
        <v>0</v>
      </c>
      <c r="G77" s="40">
        <v>0</v>
      </c>
      <c r="H77" s="19"/>
      <c r="I77" s="11"/>
      <c r="K77" s="4"/>
      <c r="P77" s="4"/>
      <c r="S77" s="12"/>
      <c r="Y77" s="13"/>
      <c r="Z77" s="13"/>
      <c r="AA77" s="13"/>
      <c r="AB77" s="13"/>
      <c r="AC77" s="13"/>
    </row>
    <row r="78" spans="1:29" s="2" customFormat="1" ht="33.75" x14ac:dyDescent="0.25">
      <c r="A78" s="1"/>
      <c r="C78" s="16"/>
      <c r="D78" s="17" t="s">
        <v>119</v>
      </c>
      <c r="E78" s="38" t="s">
        <v>120</v>
      </c>
      <c r="F78" s="8" t="s">
        <v>121</v>
      </c>
      <c r="G78" s="79"/>
      <c r="H78" s="19" t="s">
        <v>122</v>
      </c>
      <c r="I78" s="11"/>
      <c r="K78" s="4"/>
      <c r="P78" s="4"/>
      <c r="S78" s="12"/>
      <c r="Y78" s="13"/>
      <c r="Z78" s="13"/>
      <c r="AA78" s="13"/>
      <c r="AB78" s="13"/>
      <c r="AC78" s="13"/>
    </row>
    <row r="79" spans="1:29" s="2" customFormat="1" ht="45" x14ac:dyDescent="0.25">
      <c r="A79" s="1"/>
      <c r="C79" s="16"/>
      <c r="D79" s="17" t="s">
        <v>123</v>
      </c>
      <c r="E79" s="38" t="s">
        <v>124</v>
      </c>
      <c r="F79" s="8" t="s">
        <v>16</v>
      </c>
      <c r="G79" s="40">
        <f>G81+G82+G83+G84+G85+G86+G87+G88+G89+G90+G91+G92+G93+G94+G95+G96+G97+G98+G99+G100</f>
        <v>237.55000000000004</v>
      </c>
      <c r="H79" s="19" t="s">
        <v>125</v>
      </c>
      <c r="I79" s="11"/>
      <c r="K79" s="4"/>
      <c r="P79" s="4"/>
      <c r="S79" s="12"/>
      <c r="Y79" s="13"/>
      <c r="Z79" s="13"/>
      <c r="AA79" s="13"/>
      <c r="AB79" s="13"/>
      <c r="AC79" s="13"/>
    </row>
    <row r="80" spans="1:29" s="51" customFormat="1" ht="5.25" hidden="1" x14ac:dyDescent="0.25">
      <c r="A80" s="68"/>
      <c r="B80" s="4"/>
      <c r="C80" s="43"/>
      <c r="D80" s="80" t="s">
        <v>126</v>
      </c>
      <c r="E80" s="81"/>
      <c r="F80" s="82"/>
      <c r="G80" s="83"/>
      <c r="H80" s="84"/>
      <c r="I80" s="4"/>
      <c r="J80" s="4"/>
      <c r="K80" s="4"/>
      <c r="L80" s="4"/>
      <c r="M80" s="4"/>
      <c r="N80" s="4"/>
      <c r="O80" s="4"/>
      <c r="P80" s="4"/>
      <c r="Q80" s="4"/>
      <c r="R80" s="4"/>
      <c r="S80" s="49"/>
      <c r="T80" s="4"/>
      <c r="U80" s="4"/>
      <c r="V80" s="4"/>
      <c r="W80" s="4"/>
      <c r="X80" s="4"/>
      <c r="Y80" s="50"/>
      <c r="Z80" s="50"/>
      <c r="AA80" s="50"/>
      <c r="AB80" s="50"/>
      <c r="AC80" s="50"/>
    </row>
    <row r="81" spans="3:9" ht="18.75" x14ac:dyDescent="0.25">
      <c r="C81" s="55" t="s">
        <v>41</v>
      </c>
      <c r="D81" s="17" t="s">
        <v>127</v>
      </c>
      <c r="E81" s="85" t="s">
        <v>128</v>
      </c>
      <c r="F81" s="8" t="s">
        <v>16</v>
      </c>
      <c r="G81" s="9">
        <v>10</v>
      </c>
      <c r="H81" s="19" t="s">
        <v>17</v>
      </c>
      <c r="I81" s="11"/>
    </row>
    <row r="82" spans="3:9" ht="18.75" x14ac:dyDescent="0.25">
      <c r="C82" s="55" t="s">
        <v>41</v>
      </c>
      <c r="D82" s="17" t="s">
        <v>129</v>
      </c>
      <c r="E82" s="85" t="s">
        <v>130</v>
      </c>
      <c r="F82" s="8" t="s">
        <v>16</v>
      </c>
      <c r="G82" s="9">
        <v>15.02</v>
      </c>
      <c r="H82" s="19" t="s">
        <v>17</v>
      </c>
      <c r="I82" s="11"/>
    </row>
    <row r="83" spans="3:9" ht="18.75" x14ac:dyDescent="0.25">
      <c r="C83" s="55" t="s">
        <v>41</v>
      </c>
      <c r="D83" s="17" t="s">
        <v>131</v>
      </c>
      <c r="E83" s="85" t="s">
        <v>132</v>
      </c>
      <c r="F83" s="8" t="s">
        <v>16</v>
      </c>
      <c r="G83" s="9">
        <v>12.6</v>
      </c>
      <c r="H83" s="19" t="s">
        <v>17</v>
      </c>
      <c r="I83" s="11"/>
    </row>
    <row r="84" spans="3:9" ht="18.75" x14ac:dyDescent="0.25">
      <c r="C84" s="55" t="s">
        <v>41</v>
      </c>
      <c r="D84" s="17" t="s">
        <v>133</v>
      </c>
      <c r="E84" s="85" t="s">
        <v>134</v>
      </c>
      <c r="F84" s="8" t="s">
        <v>16</v>
      </c>
      <c r="G84" s="9">
        <v>10.8</v>
      </c>
      <c r="H84" s="19" t="s">
        <v>17</v>
      </c>
      <c r="I84" s="11"/>
    </row>
    <row r="85" spans="3:9" ht="18.75" x14ac:dyDescent="0.25">
      <c r="C85" s="55" t="s">
        <v>41</v>
      </c>
      <c r="D85" s="17" t="s">
        <v>135</v>
      </c>
      <c r="E85" s="85" t="s">
        <v>136</v>
      </c>
      <c r="F85" s="8" t="s">
        <v>16</v>
      </c>
      <c r="G85" s="9">
        <v>36.6</v>
      </c>
      <c r="H85" s="19" t="s">
        <v>17</v>
      </c>
      <c r="I85" s="11"/>
    </row>
    <row r="86" spans="3:9" ht="18.75" x14ac:dyDescent="0.25">
      <c r="C86" s="55" t="s">
        <v>41</v>
      </c>
      <c r="D86" s="17" t="s">
        <v>137</v>
      </c>
      <c r="E86" s="85" t="s">
        <v>138</v>
      </c>
      <c r="F86" s="8" t="s">
        <v>16</v>
      </c>
      <c r="G86" s="9">
        <v>21</v>
      </c>
      <c r="H86" s="19" t="s">
        <v>17</v>
      </c>
      <c r="I86" s="11"/>
    </row>
    <row r="87" spans="3:9" ht="18.75" x14ac:dyDescent="0.25">
      <c r="C87" s="55" t="s">
        <v>41</v>
      </c>
      <c r="D87" s="17" t="s">
        <v>139</v>
      </c>
      <c r="E87" s="85" t="s">
        <v>140</v>
      </c>
      <c r="F87" s="8" t="s">
        <v>16</v>
      </c>
      <c r="G87" s="9">
        <v>24.8</v>
      </c>
      <c r="H87" s="19" t="s">
        <v>17</v>
      </c>
      <c r="I87" s="11"/>
    </row>
    <row r="88" spans="3:9" ht="18.75" x14ac:dyDescent="0.25">
      <c r="C88" s="55" t="s">
        <v>41</v>
      </c>
      <c r="D88" s="17" t="s">
        <v>141</v>
      </c>
      <c r="E88" s="85" t="s">
        <v>142</v>
      </c>
      <c r="F88" s="8" t="s">
        <v>16</v>
      </c>
      <c r="G88" s="9">
        <v>25.8</v>
      </c>
      <c r="H88" s="19" t="s">
        <v>17</v>
      </c>
      <c r="I88" s="11"/>
    </row>
    <row r="89" spans="3:9" ht="18.75" x14ac:dyDescent="0.25">
      <c r="C89" s="55" t="s">
        <v>41</v>
      </c>
      <c r="D89" s="17" t="s">
        <v>143</v>
      </c>
      <c r="E89" s="85" t="s">
        <v>144</v>
      </c>
      <c r="F89" s="8" t="s">
        <v>16</v>
      </c>
      <c r="G89" s="9">
        <v>5.16</v>
      </c>
      <c r="H89" s="19" t="s">
        <v>17</v>
      </c>
      <c r="I89" s="11"/>
    </row>
    <row r="90" spans="3:9" ht="18.75" x14ac:dyDescent="0.25">
      <c r="C90" s="55" t="s">
        <v>41</v>
      </c>
      <c r="D90" s="17" t="s">
        <v>145</v>
      </c>
      <c r="E90" s="85" t="s">
        <v>146</v>
      </c>
      <c r="F90" s="8" t="s">
        <v>16</v>
      </c>
      <c r="G90" s="9">
        <v>17.2</v>
      </c>
      <c r="H90" s="19" t="s">
        <v>17</v>
      </c>
      <c r="I90" s="11"/>
    </row>
    <row r="91" spans="3:9" ht="18.75" x14ac:dyDescent="0.25">
      <c r="C91" s="55" t="s">
        <v>41</v>
      </c>
      <c r="D91" s="17" t="s">
        <v>147</v>
      </c>
      <c r="E91" s="85" t="s">
        <v>148</v>
      </c>
      <c r="F91" s="8" t="s">
        <v>16</v>
      </c>
      <c r="G91" s="9">
        <v>10.8</v>
      </c>
      <c r="H91" s="19" t="s">
        <v>17</v>
      </c>
      <c r="I91" s="11"/>
    </row>
    <row r="92" spans="3:9" ht="18.75" x14ac:dyDescent="0.25">
      <c r="C92" s="55" t="s">
        <v>41</v>
      </c>
      <c r="D92" s="17" t="s">
        <v>149</v>
      </c>
      <c r="E92" s="85" t="s">
        <v>150</v>
      </c>
      <c r="F92" s="8" t="s">
        <v>16</v>
      </c>
      <c r="G92" s="9">
        <v>10.8</v>
      </c>
      <c r="H92" s="19" t="s">
        <v>17</v>
      </c>
      <c r="I92" s="11"/>
    </row>
    <row r="93" spans="3:9" ht="18.75" x14ac:dyDescent="0.25">
      <c r="C93" s="55" t="s">
        <v>41</v>
      </c>
      <c r="D93" s="17" t="s">
        <v>151</v>
      </c>
      <c r="E93" s="85" t="s">
        <v>152</v>
      </c>
      <c r="F93" s="8" t="s">
        <v>16</v>
      </c>
      <c r="G93" s="9">
        <v>14.6</v>
      </c>
      <c r="H93" s="19" t="s">
        <v>17</v>
      </c>
      <c r="I93" s="11"/>
    </row>
    <row r="94" spans="3:9" ht="18.75" x14ac:dyDescent="0.25">
      <c r="C94" s="55" t="s">
        <v>41</v>
      </c>
      <c r="D94" s="17" t="s">
        <v>153</v>
      </c>
      <c r="E94" s="85" t="s">
        <v>154</v>
      </c>
      <c r="F94" s="8" t="s">
        <v>16</v>
      </c>
      <c r="G94" s="9">
        <v>1.84</v>
      </c>
      <c r="H94" s="19" t="s">
        <v>17</v>
      </c>
      <c r="I94" s="11"/>
    </row>
    <row r="95" spans="3:9" ht="18.75" x14ac:dyDescent="0.25">
      <c r="C95" s="55" t="s">
        <v>41</v>
      </c>
      <c r="D95" s="17" t="s">
        <v>155</v>
      </c>
      <c r="E95" s="85" t="s">
        <v>156</v>
      </c>
      <c r="F95" s="8" t="s">
        <v>16</v>
      </c>
      <c r="G95" s="9">
        <v>0.52</v>
      </c>
      <c r="H95" s="19" t="s">
        <v>17</v>
      </c>
      <c r="I95" s="11"/>
    </row>
    <row r="96" spans="3:9" ht="18.75" x14ac:dyDescent="0.25">
      <c r="C96" s="55" t="s">
        <v>41</v>
      </c>
      <c r="D96" s="17" t="s">
        <v>157</v>
      </c>
      <c r="E96" s="85" t="s">
        <v>158</v>
      </c>
      <c r="F96" s="8" t="s">
        <v>16</v>
      </c>
      <c r="G96" s="9">
        <v>0.62</v>
      </c>
      <c r="H96" s="19" t="s">
        <v>17</v>
      </c>
      <c r="I96" s="11"/>
    </row>
    <row r="97" spans="1:29" ht="18.75" x14ac:dyDescent="0.25">
      <c r="C97" s="55" t="s">
        <v>41</v>
      </c>
      <c r="D97" s="17" t="s">
        <v>159</v>
      </c>
      <c r="E97" s="85" t="s">
        <v>160</v>
      </c>
      <c r="F97" s="8" t="s">
        <v>16</v>
      </c>
      <c r="G97" s="9">
        <v>0.41</v>
      </c>
      <c r="H97" s="19" t="s">
        <v>17</v>
      </c>
      <c r="I97" s="11"/>
    </row>
    <row r="98" spans="1:29" ht="18.75" x14ac:dyDescent="0.25">
      <c r="C98" s="55" t="s">
        <v>41</v>
      </c>
      <c r="D98" s="17" t="s">
        <v>161</v>
      </c>
      <c r="E98" s="85" t="s">
        <v>162</v>
      </c>
      <c r="F98" s="8" t="s">
        <v>16</v>
      </c>
      <c r="G98" s="9">
        <v>1.04</v>
      </c>
      <c r="H98" s="19" t="s">
        <v>17</v>
      </c>
      <c r="I98" s="11"/>
    </row>
    <row r="99" spans="1:29" ht="18.75" x14ac:dyDescent="0.25">
      <c r="C99" s="55" t="s">
        <v>41</v>
      </c>
      <c r="D99" s="17" t="s">
        <v>163</v>
      </c>
      <c r="E99" s="85" t="s">
        <v>164</v>
      </c>
      <c r="F99" s="8" t="s">
        <v>16</v>
      </c>
      <c r="G99" s="9">
        <v>9</v>
      </c>
      <c r="H99" s="19" t="s">
        <v>17</v>
      </c>
      <c r="I99" s="11"/>
    </row>
    <row r="100" spans="1:29" ht="18.75" x14ac:dyDescent="0.25">
      <c r="C100" s="55" t="s">
        <v>41</v>
      </c>
      <c r="D100" s="17" t="s">
        <v>165</v>
      </c>
      <c r="E100" s="85" t="s">
        <v>166</v>
      </c>
      <c r="F100" s="8" t="s">
        <v>16</v>
      </c>
      <c r="G100" s="9">
        <v>8.94</v>
      </c>
      <c r="H100" s="19" t="s">
        <v>17</v>
      </c>
      <c r="I100" s="11"/>
    </row>
    <row r="101" spans="1:29" ht="22.5" x14ac:dyDescent="0.25">
      <c r="C101" s="56"/>
      <c r="D101" s="57"/>
      <c r="E101" s="86" t="s">
        <v>167</v>
      </c>
      <c r="F101" s="59"/>
      <c r="G101" s="60"/>
      <c r="H101" s="87" t="s">
        <v>168</v>
      </c>
      <c r="I101" s="11"/>
    </row>
    <row r="102" spans="1:29" s="2" customFormat="1" ht="22.5" x14ac:dyDescent="0.25">
      <c r="A102" s="1"/>
      <c r="C102" s="16"/>
      <c r="D102" s="17" t="s">
        <v>169</v>
      </c>
      <c r="E102" s="42" t="s">
        <v>170</v>
      </c>
      <c r="F102" s="8" t="s">
        <v>16</v>
      </c>
      <c r="G102" s="40">
        <v>116.92</v>
      </c>
      <c r="H102" s="19" t="s">
        <v>171</v>
      </c>
      <c r="I102" s="11"/>
      <c r="K102" s="4"/>
      <c r="P102" s="4"/>
      <c r="S102" s="12"/>
      <c r="Y102" s="13"/>
      <c r="Z102" s="13"/>
      <c r="AA102" s="13"/>
      <c r="AB102" s="13"/>
      <c r="AC102" s="13"/>
    </row>
    <row r="103" spans="1:29" s="2" customFormat="1" ht="22.5" x14ac:dyDescent="0.25">
      <c r="A103" s="1"/>
      <c r="C103" s="16"/>
      <c r="D103" s="17" t="s">
        <v>172</v>
      </c>
      <c r="E103" s="42" t="s">
        <v>173</v>
      </c>
      <c r="F103" s="8" t="s">
        <v>174</v>
      </c>
      <c r="G103" s="65">
        <f>292.767</f>
        <v>292.767</v>
      </c>
      <c r="H103" s="19" t="s">
        <v>175</v>
      </c>
      <c r="I103" s="11"/>
      <c r="K103" s="4"/>
      <c r="P103" s="4"/>
      <c r="S103" s="12"/>
      <c r="Y103" s="13"/>
      <c r="Z103" s="13"/>
      <c r="AA103" s="13"/>
      <c r="AB103" s="13"/>
      <c r="AC103" s="13"/>
    </row>
    <row r="104" spans="1:29" s="2" customFormat="1" ht="18.75" x14ac:dyDescent="0.25">
      <c r="A104" s="1"/>
      <c r="C104" s="16"/>
      <c r="D104" s="17" t="s">
        <v>176</v>
      </c>
      <c r="E104" s="42" t="s">
        <v>177</v>
      </c>
      <c r="F104" s="8" t="s">
        <v>174</v>
      </c>
      <c r="G104" s="18"/>
      <c r="H104" s="19" t="s">
        <v>178</v>
      </c>
      <c r="I104" s="11"/>
      <c r="K104" s="4"/>
      <c r="P104" s="4"/>
      <c r="S104" s="12"/>
      <c r="Y104" s="13"/>
      <c r="Z104" s="13"/>
      <c r="AA104" s="13"/>
      <c r="AB104" s="13"/>
      <c r="AC104" s="13"/>
    </row>
    <row r="105" spans="1:29" s="2" customFormat="1" ht="33.75" x14ac:dyDescent="0.25">
      <c r="A105" s="1"/>
      <c r="C105" s="16"/>
      <c r="D105" s="17" t="s">
        <v>179</v>
      </c>
      <c r="E105" s="42" t="s">
        <v>180</v>
      </c>
      <c r="F105" s="8" t="s">
        <v>174</v>
      </c>
      <c r="G105" s="65">
        <f>G106+G108</f>
        <v>218.14459200000002</v>
      </c>
      <c r="H105" s="19" t="s">
        <v>181</v>
      </c>
      <c r="I105" s="11"/>
      <c r="K105" s="4"/>
      <c r="P105" s="4"/>
      <c r="S105" s="12"/>
      <c r="Y105" s="13"/>
      <c r="Z105" s="13"/>
      <c r="AA105" s="13"/>
      <c r="AB105" s="13"/>
      <c r="AC105" s="13"/>
    </row>
    <row r="106" spans="1:29" s="2" customFormat="1" ht="18.75" x14ac:dyDescent="0.25">
      <c r="A106" s="1"/>
      <c r="C106" s="16"/>
      <c r="D106" s="17" t="s">
        <v>182</v>
      </c>
      <c r="E106" s="64" t="s">
        <v>183</v>
      </c>
      <c r="F106" s="8" t="s">
        <v>174</v>
      </c>
      <c r="G106" s="65">
        <f>G107</f>
        <v>162.52060900000001</v>
      </c>
      <c r="H106" s="19"/>
      <c r="I106" s="11"/>
      <c r="K106" s="4"/>
      <c r="P106" s="4"/>
      <c r="S106" s="12"/>
      <c r="Y106" s="13"/>
      <c r="Z106" s="13"/>
      <c r="AA106" s="13"/>
      <c r="AB106" s="13"/>
      <c r="AC106" s="13"/>
    </row>
    <row r="107" spans="1:29" s="2" customFormat="1" ht="45" x14ac:dyDescent="0.25">
      <c r="A107" s="1"/>
      <c r="C107" s="16"/>
      <c r="D107" s="17" t="s">
        <v>184</v>
      </c>
      <c r="E107" s="27" t="s">
        <v>185</v>
      </c>
      <c r="F107" s="8" t="s">
        <v>174</v>
      </c>
      <c r="G107" s="65">
        <f>162.520609</f>
        <v>162.52060900000001</v>
      </c>
      <c r="H107" s="19"/>
      <c r="I107" s="11"/>
      <c r="K107" s="4"/>
      <c r="P107" s="4"/>
      <c r="S107" s="12"/>
      <c r="Y107" s="13"/>
      <c r="Z107" s="13"/>
      <c r="AA107" s="13"/>
      <c r="AB107" s="13"/>
      <c r="AC107" s="13"/>
    </row>
    <row r="108" spans="1:29" s="2" customFormat="1" ht="22.5" x14ac:dyDescent="0.25">
      <c r="A108" s="1"/>
      <c r="C108" s="16"/>
      <c r="D108" s="17" t="s">
        <v>186</v>
      </c>
      <c r="E108" s="42" t="s">
        <v>187</v>
      </c>
      <c r="F108" s="8" t="s">
        <v>174</v>
      </c>
      <c r="G108" s="65">
        <f>55.623983</f>
        <v>55.623983000000003</v>
      </c>
      <c r="H108" s="19"/>
      <c r="I108" s="11"/>
      <c r="K108" s="4"/>
      <c r="P108" s="4"/>
      <c r="S108" s="12"/>
      <c r="Y108" s="13"/>
      <c r="Z108" s="13"/>
      <c r="AA108" s="13"/>
      <c r="AB108" s="13"/>
      <c r="AC108" s="13"/>
    </row>
    <row r="109" spans="1:29" s="2" customFormat="1" ht="22.5" x14ac:dyDescent="0.25">
      <c r="A109" s="1"/>
      <c r="C109" s="16"/>
      <c r="D109" s="17" t="s">
        <v>188</v>
      </c>
      <c r="E109" s="38" t="s">
        <v>189</v>
      </c>
      <c r="F109" s="8" t="s">
        <v>190</v>
      </c>
      <c r="G109" s="40">
        <v>0</v>
      </c>
      <c r="H109" s="19"/>
      <c r="I109" s="11"/>
      <c r="K109" s="4"/>
      <c r="P109" s="4"/>
      <c r="S109" s="12"/>
      <c r="Y109" s="13"/>
      <c r="Z109" s="13"/>
      <c r="AA109" s="13"/>
      <c r="AB109" s="13"/>
      <c r="AC109" s="13"/>
    </row>
    <row r="110" spans="1:29" s="2" customFormat="1" ht="22.5" x14ac:dyDescent="0.25">
      <c r="A110" s="1"/>
      <c r="C110" s="16"/>
      <c r="D110" s="17" t="s">
        <v>191</v>
      </c>
      <c r="E110" s="38" t="s">
        <v>192</v>
      </c>
      <c r="F110" s="8" t="s">
        <v>193</v>
      </c>
      <c r="G110" s="40">
        <f>292.767-218.145</f>
        <v>74.621999999999986</v>
      </c>
      <c r="H110" s="19"/>
      <c r="I110" s="11"/>
      <c r="K110" s="4"/>
      <c r="P110" s="4"/>
      <c r="S110" s="12"/>
      <c r="Y110" s="13"/>
      <c r="Z110" s="13"/>
      <c r="AA110" s="13"/>
      <c r="AB110" s="13"/>
      <c r="AC110" s="13"/>
    </row>
    <row r="111" spans="1:29" s="2" customFormat="1" ht="22.5" x14ac:dyDescent="0.25">
      <c r="A111" s="1"/>
      <c r="C111" s="16"/>
      <c r="D111" s="17" t="s">
        <v>194</v>
      </c>
      <c r="E111" s="42" t="s">
        <v>195</v>
      </c>
      <c r="F111" s="8" t="s">
        <v>193</v>
      </c>
      <c r="G111" s="40">
        <f>325.756-263.087</f>
        <v>62.668999999999983</v>
      </c>
      <c r="H111" s="19" t="s">
        <v>196</v>
      </c>
      <c r="I111" s="11"/>
      <c r="K111" s="4"/>
      <c r="P111" s="4"/>
      <c r="S111" s="12"/>
      <c r="Y111" s="13"/>
      <c r="Z111" s="13"/>
      <c r="AA111" s="13"/>
      <c r="AB111" s="13"/>
      <c r="AC111" s="13"/>
    </row>
    <row r="112" spans="1:29" ht="22.5" x14ac:dyDescent="0.25">
      <c r="C112" s="16"/>
      <c r="D112" s="17" t="s">
        <v>197</v>
      </c>
      <c r="E112" s="38" t="s">
        <v>198</v>
      </c>
      <c r="F112" s="8" t="s">
        <v>199</v>
      </c>
      <c r="G112" s="40">
        <f>144</f>
        <v>144</v>
      </c>
      <c r="H112" s="19"/>
      <c r="I112" s="11"/>
    </row>
    <row r="113" spans="1:29" ht="22.5" x14ac:dyDescent="0.25">
      <c r="C113" s="16"/>
      <c r="D113" s="17" t="s">
        <v>200</v>
      </c>
      <c r="E113" s="38" t="s">
        <v>201</v>
      </c>
      <c r="F113" s="8" t="s">
        <v>199</v>
      </c>
      <c r="G113" s="40">
        <f>32.75</f>
        <v>32.75</v>
      </c>
      <c r="H113" s="19"/>
      <c r="I113" s="11"/>
    </row>
    <row r="114" spans="1:29" ht="56.25" x14ac:dyDescent="0.25">
      <c r="C114" s="16"/>
      <c r="D114" s="17" t="s">
        <v>202</v>
      </c>
      <c r="E114" s="38" t="s">
        <v>203</v>
      </c>
      <c r="F114" s="8" t="s">
        <v>2</v>
      </c>
      <c r="G114" s="65">
        <f>165.24</f>
        <v>165.24</v>
      </c>
      <c r="H114" s="19" t="s">
        <v>204</v>
      </c>
      <c r="I114" s="11"/>
    </row>
    <row r="115" spans="1:29" s="51" customFormat="1" ht="5.25" hidden="1" x14ac:dyDescent="0.25">
      <c r="A115" s="68"/>
      <c r="B115" s="4"/>
      <c r="C115" s="43"/>
      <c r="D115" s="88" t="s">
        <v>205</v>
      </c>
      <c r="E115" s="89"/>
      <c r="F115" s="82"/>
      <c r="G115" s="83"/>
      <c r="H115" s="8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9"/>
      <c r="T115" s="4"/>
      <c r="U115" s="4"/>
      <c r="V115" s="4"/>
      <c r="W115" s="4"/>
      <c r="X115" s="4"/>
      <c r="Y115" s="50"/>
      <c r="Z115" s="50"/>
      <c r="AA115" s="50"/>
      <c r="AB115" s="50"/>
      <c r="AC115" s="50"/>
    </row>
    <row r="116" spans="1:29" ht="22.5" x14ac:dyDescent="0.25">
      <c r="C116" s="56"/>
      <c r="D116" s="57"/>
      <c r="E116" s="86" t="s">
        <v>167</v>
      </c>
      <c r="F116" s="59"/>
      <c r="G116" s="60"/>
      <c r="H116" s="87" t="s">
        <v>206</v>
      </c>
      <c r="I116" s="11"/>
    </row>
    <row r="117" spans="1:29" ht="45" x14ac:dyDescent="0.25">
      <c r="C117" s="16"/>
      <c r="D117" s="17" t="s">
        <v>207</v>
      </c>
      <c r="E117" s="38" t="s">
        <v>208</v>
      </c>
      <c r="F117" s="8" t="s">
        <v>13</v>
      </c>
      <c r="G117" s="65">
        <f>List01_p16_data</f>
        <v>165.24</v>
      </c>
      <c r="H117" s="19" t="s">
        <v>209</v>
      </c>
      <c r="I117" s="11"/>
    </row>
    <row r="118" spans="1:29" s="51" customFormat="1" ht="5.25" hidden="1" x14ac:dyDescent="0.25">
      <c r="A118" s="68"/>
      <c r="B118" s="4"/>
      <c r="C118" s="43"/>
      <c r="D118" s="80" t="s">
        <v>210</v>
      </c>
      <c r="E118" s="81"/>
      <c r="F118" s="82"/>
      <c r="G118" s="83"/>
      <c r="H118" s="8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9"/>
      <c r="T118" s="4"/>
      <c r="U118" s="4"/>
      <c r="V118" s="4"/>
      <c r="W118" s="4"/>
      <c r="X118" s="4"/>
      <c r="Y118" s="50"/>
      <c r="Z118" s="50"/>
      <c r="AA118" s="50"/>
      <c r="AB118" s="50"/>
      <c r="AC118" s="50"/>
    </row>
    <row r="119" spans="1:29" ht="22.5" x14ac:dyDescent="0.25">
      <c r="C119" s="56"/>
      <c r="D119" s="57"/>
      <c r="E119" s="86" t="s">
        <v>167</v>
      </c>
      <c r="F119" s="59"/>
      <c r="G119" s="60"/>
      <c r="H119" s="87" t="s">
        <v>211</v>
      </c>
      <c r="I119" s="11"/>
    </row>
    <row r="120" spans="1:29" ht="33.75" x14ac:dyDescent="0.25">
      <c r="C120" s="16"/>
      <c r="D120" s="17" t="s">
        <v>212</v>
      </c>
      <c r="E120" s="38" t="s">
        <v>213</v>
      </c>
      <c r="F120" s="8" t="s">
        <v>13</v>
      </c>
      <c r="G120" s="65">
        <f>171.46</f>
        <v>171.46</v>
      </c>
      <c r="H120" s="19" t="s">
        <v>214</v>
      </c>
      <c r="I120" s="11"/>
    </row>
    <row r="121" spans="1:29" s="51" customFormat="1" ht="5.25" hidden="1" x14ac:dyDescent="0.25">
      <c r="A121" s="68"/>
      <c r="B121" s="4"/>
      <c r="C121" s="43"/>
      <c r="D121" s="80" t="s">
        <v>215</v>
      </c>
      <c r="E121" s="81"/>
      <c r="F121" s="82"/>
      <c r="G121" s="83"/>
      <c r="H121" s="8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9"/>
      <c r="T121" s="4"/>
      <c r="U121" s="4"/>
      <c r="V121" s="4"/>
      <c r="W121" s="4"/>
      <c r="X121" s="4"/>
      <c r="Y121" s="50"/>
      <c r="Z121" s="50"/>
      <c r="AA121" s="50"/>
      <c r="AB121" s="50"/>
      <c r="AC121" s="50"/>
    </row>
    <row r="122" spans="1:29" ht="22.5" x14ac:dyDescent="0.25">
      <c r="C122" s="55" t="s">
        <v>41</v>
      </c>
      <c r="D122" s="17" t="s">
        <v>216</v>
      </c>
      <c r="E122" s="85" t="s">
        <v>128</v>
      </c>
      <c r="F122" s="8" t="s">
        <v>13</v>
      </c>
      <c r="G122" s="18">
        <f>155.895</f>
        <v>155.89500000000001</v>
      </c>
      <c r="H122" s="19" t="s">
        <v>15</v>
      </c>
      <c r="I122" s="11"/>
    </row>
    <row r="123" spans="1:29" ht="22.5" x14ac:dyDescent="0.25">
      <c r="C123" s="55" t="s">
        <v>41</v>
      </c>
      <c r="D123" s="17" t="s">
        <v>217</v>
      </c>
      <c r="E123" s="85" t="s">
        <v>130</v>
      </c>
      <c r="F123" s="8" t="s">
        <v>13</v>
      </c>
      <c r="G123" s="18">
        <f>162.251</f>
        <v>162.251</v>
      </c>
      <c r="H123" s="19" t="s">
        <v>15</v>
      </c>
      <c r="I123" s="11"/>
    </row>
    <row r="124" spans="1:29" ht="22.5" x14ac:dyDescent="0.25">
      <c r="C124" s="55" t="s">
        <v>41</v>
      </c>
      <c r="D124" s="17" t="s">
        <v>218</v>
      </c>
      <c r="E124" s="85" t="s">
        <v>132</v>
      </c>
      <c r="F124" s="8" t="s">
        <v>13</v>
      </c>
      <c r="G124" s="18">
        <f>218.221</f>
        <v>218.221</v>
      </c>
      <c r="H124" s="19" t="s">
        <v>15</v>
      </c>
      <c r="I124" s="11"/>
    </row>
    <row r="125" spans="1:29" ht="22.5" x14ac:dyDescent="0.25">
      <c r="C125" s="55" t="s">
        <v>41</v>
      </c>
      <c r="D125" s="17" t="s">
        <v>219</v>
      </c>
      <c r="E125" s="85" t="s">
        <v>134</v>
      </c>
      <c r="F125" s="8" t="s">
        <v>13</v>
      </c>
      <c r="G125" s="18">
        <f>187.221</f>
        <v>187.221</v>
      </c>
      <c r="H125" s="19" t="s">
        <v>15</v>
      </c>
      <c r="I125" s="11"/>
    </row>
    <row r="126" spans="1:29" ht="22.5" x14ac:dyDescent="0.25">
      <c r="C126" s="55" t="s">
        <v>41</v>
      </c>
      <c r="D126" s="17" t="s">
        <v>220</v>
      </c>
      <c r="E126" s="85" t="s">
        <v>136</v>
      </c>
      <c r="F126" s="8" t="s">
        <v>13</v>
      </c>
      <c r="G126" s="18">
        <f>192.682</f>
        <v>192.68199999999999</v>
      </c>
      <c r="H126" s="19" t="s">
        <v>15</v>
      </c>
      <c r="I126" s="11"/>
    </row>
    <row r="127" spans="1:29" ht="22.5" x14ac:dyDescent="0.25">
      <c r="C127" s="55" t="s">
        <v>41</v>
      </c>
      <c r="D127" s="17" t="s">
        <v>221</v>
      </c>
      <c r="E127" s="85" t="s">
        <v>138</v>
      </c>
      <c r="F127" s="8" t="s">
        <v>13</v>
      </c>
      <c r="G127" s="18">
        <f>159.819</f>
        <v>159.81899999999999</v>
      </c>
      <c r="H127" s="19" t="s">
        <v>15</v>
      </c>
      <c r="I127" s="11"/>
    </row>
    <row r="128" spans="1:29" ht="22.5" x14ac:dyDescent="0.25">
      <c r="C128" s="55" t="s">
        <v>41</v>
      </c>
      <c r="D128" s="17" t="s">
        <v>222</v>
      </c>
      <c r="E128" s="85" t="s">
        <v>140</v>
      </c>
      <c r="F128" s="8" t="s">
        <v>13</v>
      </c>
      <c r="G128" s="18">
        <f>172.952</f>
        <v>172.952</v>
      </c>
      <c r="H128" s="19" t="s">
        <v>15</v>
      </c>
      <c r="I128" s="11"/>
    </row>
    <row r="129" spans="3:9" ht="22.5" x14ac:dyDescent="0.25">
      <c r="C129" s="55" t="s">
        <v>41</v>
      </c>
      <c r="D129" s="17" t="s">
        <v>223</v>
      </c>
      <c r="E129" s="85" t="s">
        <v>142</v>
      </c>
      <c r="F129" s="8" t="s">
        <v>13</v>
      </c>
      <c r="G129" s="18">
        <f>159.066</f>
        <v>159.066</v>
      </c>
      <c r="H129" s="19" t="s">
        <v>15</v>
      </c>
      <c r="I129" s="11"/>
    </row>
    <row r="130" spans="3:9" ht="22.5" x14ac:dyDescent="0.25">
      <c r="C130" s="55" t="s">
        <v>41</v>
      </c>
      <c r="D130" s="17" t="s">
        <v>224</v>
      </c>
      <c r="E130" s="85" t="s">
        <v>144</v>
      </c>
      <c r="F130" s="8" t="s">
        <v>13</v>
      </c>
      <c r="G130" s="18">
        <f>159.204</f>
        <v>159.20400000000001</v>
      </c>
      <c r="H130" s="19" t="s">
        <v>15</v>
      </c>
      <c r="I130" s="11"/>
    </row>
    <row r="131" spans="3:9" ht="22.5" x14ac:dyDescent="0.25">
      <c r="C131" s="55" t="s">
        <v>41</v>
      </c>
      <c r="D131" s="17" t="s">
        <v>225</v>
      </c>
      <c r="E131" s="85" t="s">
        <v>146</v>
      </c>
      <c r="F131" s="8" t="s">
        <v>13</v>
      </c>
      <c r="G131" s="18">
        <f>154.319</f>
        <v>154.31899999999999</v>
      </c>
      <c r="H131" s="19" t="s">
        <v>15</v>
      </c>
      <c r="I131" s="11"/>
    </row>
    <row r="132" spans="3:9" ht="22.5" x14ac:dyDescent="0.25">
      <c r="C132" s="55" t="s">
        <v>41</v>
      </c>
      <c r="D132" s="17" t="s">
        <v>226</v>
      </c>
      <c r="E132" s="85" t="s">
        <v>148</v>
      </c>
      <c r="F132" s="8" t="s">
        <v>13</v>
      </c>
      <c r="G132" s="18">
        <f>200.149</f>
        <v>200.149</v>
      </c>
      <c r="H132" s="19" t="s">
        <v>15</v>
      </c>
      <c r="I132" s="11"/>
    </row>
    <row r="133" spans="3:9" ht="22.5" x14ac:dyDescent="0.25">
      <c r="C133" s="55" t="s">
        <v>41</v>
      </c>
      <c r="D133" s="17" t="s">
        <v>227</v>
      </c>
      <c r="E133" s="85" t="s">
        <v>150</v>
      </c>
      <c r="F133" s="8" t="s">
        <v>13</v>
      </c>
      <c r="G133" s="18">
        <f>199.957</f>
        <v>199.95699999999999</v>
      </c>
      <c r="H133" s="19" t="s">
        <v>15</v>
      </c>
      <c r="I133" s="11"/>
    </row>
    <row r="134" spans="3:9" ht="22.5" x14ac:dyDescent="0.25">
      <c r="C134" s="55" t="s">
        <v>41</v>
      </c>
      <c r="D134" s="17" t="s">
        <v>228</v>
      </c>
      <c r="E134" s="85" t="s">
        <v>152</v>
      </c>
      <c r="F134" s="8" t="s">
        <v>13</v>
      </c>
      <c r="G134" s="18">
        <f>159.517</f>
        <v>159.517</v>
      </c>
      <c r="H134" s="19" t="s">
        <v>15</v>
      </c>
      <c r="I134" s="11"/>
    </row>
    <row r="135" spans="3:9" ht="22.5" x14ac:dyDescent="0.25">
      <c r="C135" s="55" t="s">
        <v>41</v>
      </c>
      <c r="D135" s="17" t="s">
        <v>229</v>
      </c>
      <c r="E135" s="85" t="s">
        <v>154</v>
      </c>
      <c r="F135" s="8" t="s">
        <v>13</v>
      </c>
      <c r="G135" s="18">
        <f>164.248</f>
        <v>164.24799999999999</v>
      </c>
      <c r="H135" s="19" t="s">
        <v>15</v>
      </c>
      <c r="I135" s="11"/>
    </row>
    <row r="136" spans="3:9" ht="22.5" x14ac:dyDescent="0.25">
      <c r="C136" s="55" t="s">
        <v>41</v>
      </c>
      <c r="D136" s="17" t="s">
        <v>230</v>
      </c>
      <c r="E136" s="85" t="s">
        <v>156</v>
      </c>
      <c r="F136" s="8" t="s">
        <v>13</v>
      </c>
      <c r="G136" s="18">
        <f>163.114</f>
        <v>163.114</v>
      </c>
      <c r="H136" s="19" t="s">
        <v>15</v>
      </c>
      <c r="I136" s="11"/>
    </row>
    <row r="137" spans="3:9" ht="22.5" x14ac:dyDescent="0.25">
      <c r="C137" s="55" t="s">
        <v>41</v>
      </c>
      <c r="D137" s="17" t="s">
        <v>231</v>
      </c>
      <c r="E137" s="85" t="s">
        <v>158</v>
      </c>
      <c r="F137" s="8" t="s">
        <v>13</v>
      </c>
      <c r="G137" s="18">
        <f>163.47</f>
        <v>163.47</v>
      </c>
      <c r="H137" s="19" t="s">
        <v>15</v>
      </c>
      <c r="I137" s="11"/>
    </row>
    <row r="138" spans="3:9" ht="22.5" x14ac:dyDescent="0.25">
      <c r="C138" s="55" t="s">
        <v>41</v>
      </c>
      <c r="D138" s="17" t="s">
        <v>232</v>
      </c>
      <c r="E138" s="85" t="s">
        <v>160</v>
      </c>
      <c r="F138" s="8" t="s">
        <v>13</v>
      </c>
      <c r="G138" s="18">
        <f>174.319</f>
        <v>174.31899999999999</v>
      </c>
      <c r="H138" s="19" t="s">
        <v>15</v>
      </c>
      <c r="I138" s="11"/>
    </row>
    <row r="139" spans="3:9" ht="22.5" x14ac:dyDescent="0.25">
      <c r="C139" s="55" t="s">
        <v>41</v>
      </c>
      <c r="D139" s="17" t="s">
        <v>233</v>
      </c>
      <c r="E139" s="85" t="s">
        <v>162</v>
      </c>
      <c r="F139" s="8" t="s">
        <v>13</v>
      </c>
      <c r="G139" s="18">
        <f>158.635</f>
        <v>158.63499999999999</v>
      </c>
      <c r="H139" s="19" t="s">
        <v>15</v>
      </c>
      <c r="I139" s="11"/>
    </row>
    <row r="140" spans="3:9" ht="22.5" x14ac:dyDescent="0.25">
      <c r="C140" s="55" t="s">
        <v>41</v>
      </c>
      <c r="D140" s="17" t="s">
        <v>234</v>
      </c>
      <c r="E140" s="85" t="s">
        <v>164</v>
      </c>
      <c r="F140" s="8" t="s">
        <v>13</v>
      </c>
      <c r="G140" s="18">
        <f>183.774</f>
        <v>183.774</v>
      </c>
      <c r="H140" s="19" t="s">
        <v>15</v>
      </c>
      <c r="I140" s="11"/>
    </row>
    <row r="141" spans="3:9" ht="22.5" x14ac:dyDescent="0.25">
      <c r="C141" s="55" t="s">
        <v>41</v>
      </c>
      <c r="D141" s="17" t="s">
        <v>235</v>
      </c>
      <c r="E141" s="85" t="s">
        <v>166</v>
      </c>
      <c r="F141" s="8" t="s">
        <v>13</v>
      </c>
      <c r="G141" s="18">
        <f>140.664</f>
        <v>140.66399999999999</v>
      </c>
      <c r="H141" s="19" t="s">
        <v>15</v>
      </c>
      <c r="I141" s="11"/>
    </row>
    <row r="142" spans="3:9" ht="22.5" x14ac:dyDescent="0.25">
      <c r="C142" s="56"/>
      <c r="D142" s="57"/>
      <c r="E142" s="86" t="s">
        <v>167</v>
      </c>
      <c r="F142" s="59"/>
      <c r="G142" s="60"/>
      <c r="H142" s="87" t="s">
        <v>236</v>
      </c>
      <c r="I142" s="11"/>
    </row>
    <row r="143" spans="3:9" ht="33.75" x14ac:dyDescent="0.25">
      <c r="C143" s="16"/>
      <c r="D143" s="17" t="s">
        <v>237</v>
      </c>
      <c r="E143" s="38" t="s">
        <v>238</v>
      </c>
      <c r="F143" s="8" t="s">
        <v>239</v>
      </c>
      <c r="G143" s="40">
        <f>31.39</f>
        <v>31.39</v>
      </c>
      <c r="H143" s="19" t="s">
        <v>240</v>
      </c>
      <c r="I143" s="11"/>
    </row>
    <row r="144" spans="3:9" ht="33.75" x14ac:dyDescent="0.25">
      <c r="C144" s="16"/>
      <c r="D144" s="17" t="s">
        <v>241</v>
      </c>
      <c r="E144" s="38" t="s">
        <v>242</v>
      </c>
      <c r="F144" s="8" t="s">
        <v>243</v>
      </c>
      <c r="G144" s="40">
        <f>0.38</f>
        <v>0.38</v>
      </c>
      <c r="H144" s="19" t="s">
        <v>240</v>
      </c>
      <c r="I144" s="11"/>
    </row>
    <row r="145" spans="1:29" ht="67.5" x14ac:dyDescent="0.25">
      <c r="C145" s="16"/>
      <c r="D145" s="17" t="s">
        <v>244</v>
      </c>
      <c r="E145" s="38" t="s">
        <v>245</v>
      </c>
      <c r="F145" s="8" t="s">
        <v>121</v>
      </c>
      <c r="G145" s="79" t="s">
        <v>246</v>
      </c>
      <c r="H145" s="19" t="s">
        <v>247</v>
      </c>
      <c r="I145" s="11"/>
    </row>
    <row r="146" spans="1:29" ht="22.5" x14ac:dyDescent="0.25">
      <c r="C146" s="16"/>
      <c r="D146" s="17" t="s">
        <v>248</v>
      </c>
      <c r="E146" s="42" t="s">
        <v>249</v>
      </c>
      <c r="F146" s="8" t="s">
        <v>121</v>
      </c>
      <c r="G146" s="90"/>
      <c r="H146" s="19" t="s">
        <v>247</v>
      </c>
      <c r="I146" s="11"/>
    </row>
    <row r="147" spans="1:29" ht="22.5" x14ac:dyDescent="0.25">
      <c r="C147" s="16"/>
      <c r="D147" s="17" t="s">
        <v>250</v>
      </c>
      <c r="E147" s="42" t="s">
        <v>251</v>
      </c>
      <c r="F147" s="8" t="s">
        <v>121</v>
      </c>
      <c r="G147" s="90"/>
      <c r="H147" s="19" t="s">
        <v>247</v>
      </c>
      <c r="I147" s="11"/>
    </row>
    <row r="148" spans="1:29" s="51" customFormat="1" ht="5.25" hidden="1" x14ac:dyDescent="0.25">
      <c r="A148" s="68"/>
      <c r="B148" s="4"/>
      <c r="C148" s="43"/>
      <c r="D148" s="91"/>
      <c r="E148" s="92"/>
      <c r="F148" s="93"/>
      <c r="G148" s="94"/>
      <c r="H148" s="9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9"/>
      <c r="T148" s="4"/>
      <c r="U148" s="4"/>
      <c r="V148" s="4"/>
      <c r="W148" s="4"/>
      <c r="X148" s="4"/>
      <c r="Y148" s="50"/>
      <c r="Z148" s="50"/>
      <c r="AA148" s="50"/>
      <c r="AB148" s="50"/>
      <c r="AC148" s="50"/>
    </row>
    <row r="149" spans="1:29" ht="10.5" customHeight="1" x14ac:dyDescent="0.25">
      <c r="C149" s="16"/>
    </row>
    <row r="150" spans="1:29" ht="12.75" x14ac:dyDescent="0.25">
      <c r="C150" s="16"/>
      <c r="D150" s="95">
        <v>1</v>
      </c>
      <c r="E150" s="99" t="s">
        <v>252</v>
      </c>
      <c r="F150" s="99"/>
      <c r="G150" s="99"/>
      <c r="H150" s="96"/>
    </row>
    <row r="151" spans="1:29" s="51" customFormat="1" ht="11.25" x14ac:dyDescent="0.25">
      <c r="A151" s="68"/>
      <c r="B151" s="4"/>
      <c r="C151" s="97"/>
      <c r="E151" s="98" t="s">
        <v>253</v>
      </c>
      <c r="F151" s="15"/>
      <c r="G151" s="15"/>
      <c r="I151" s="2"/>
      <c r="J151" s="2"/>
      <c r="K151" s="4"/>
      <c r="L151" s="2"/>
      <c r="M151" s="2"/>
      <c r="N151" s="2"/>
      <c r="O151" s="2"/>
      <c r="P151" s="4"/>
      <c r="Q151" s="2"/>
      <c r="R151" s="2"/>
      <c r="S151" s="12"/>
      <c r="T151" s="2"/>
      <c r="U151" s="2"/>
      <c r="V151" s="2"/>
      <c r="W151" s="2"/>
      <c r="X151" s="2"/>
      <c r="Y151" s="13"/>
      <c r="Z151" s="50"/>
      <c r="AA151" s="50"/>
      <c r="AB151" s="50"/>
      <c r="AC151" s="50"/>
    </row>
    <row r="152" spans="1:29" s="51" customFormat="1" ht="10.5" customHeight="1" x14ac:dyDescent="0.25">
      <c r="A152" s="68"/>
      <c r="B152" s="4"/>
      <c r="C152" s="97"/>
      <c r="I152" s="2"/>
      <c r="J152" s="2"/>
      <c r="K152" s="4"/>
      <c r="L152" s="2"/>
      <c r="M152" s="2"/>
      <c r="N152" s="2"/>
      <c r="O152" s="2"/>
      <c r="P152" s="4"/>
      <c r="Q152" s="2"/>
      <c r="R152" s="2"/>
      <c r="S152" s="12"/>
      <c r="T152" s="2"/>
      <c r="U152" s="2"/>
      <c r="V152" s="2"/>
      <c r="W152" s="2"/>
      <c r="X152" s="2"/>
      <c r="Y152" s="13"/>
      <c r="Z152" s="50"/>
      <c r="AA152" s="50"/>
      <c r="AB152" s="50"/>
      <c r="AC152" s="50"/>
    </row>
    <row r="153" spans="1:29" s="51" customFormat="1" ht="10.5" customHeight="1" x14ac:dyDescent="0.25">
      <c r="A153" s="68"/>
      <c r="B153" s="4"/>
      <c r="C153" s="97"/>
      <c r="I153" s="2"/>
      <c r="J153" s="2"/>
      <c r="K153" s="4"/>
      <c r="L153" s="2"/>
      <c r="M153" s="2"/>
      <c r="N153" s="2"/>
      <c r="O153" s="2"/>
      <c r="P153" s="4"/>
      <c r="Q153" s="2"/>
      <c r="R153" s="2"/>
      <c r="S153" s="12"/>
      <c r="T153" s="2"/>
      <c r="U153" s="2"/>
      <c r="V153" s="2"/>
      <c r="W153" s="2"/>
      <c r="X153" s="2"/>
      <c r="Y153" s="13"/>
      <c r="Z153" s="50"/>
      <c r="AA153" s="50"/>
      <c r="AB153" s="50"/>
      <c r="AC153" s="50"/>
    </row>
    <row r="154" spans="1:29" s="51" customFormat="1" ht="10.5" customHeight="1" x14ac:dyDescent="0.25">
      <c r="A154" s="68"/>
      <c r="B154" s="4"/>
      <c r="C154" s="97"/>
      <c r="G154" s="50" t="str">
        <f>IF(G29-G30 &lt;&gt;G70,"WARNING","")</f>
        <v>WARNING</v>
      </c>
      <c r="I154" s="2"/>
      <c r="J154" s="2"/>
      <c r="K154" s="4"/>
      <c r="L154" s="2"/>
      <c r="M154" s="2"/>
      <c r="N154" s="2"/>
      <c r="O154" s="2"/>
      <c r="P154" s="4"/>
      <c r="Q154" s="2"/>
      <c r="R154" s="2"/>
      <c r="S154" s="12"/>
      <c r="T154" s="2"/>
      <c r="U154" s="2"/>
      <c r="V154" s="2"/>
      <c r="W154" s="2"/>
      <c r="X154" s="2"/>
      <c r="Y154" s="13"/>
      <c r="Z154" s="50"/>
      <c r="AA154" s="50"/>
      <c r="AB154" s="50"/>
      <c r="AC154" s="50"/>
    </row>
    <row r="155" spans="1:29" s="51" customFormat="1" ht="10.5" customHeight="1" x14ac:dyDescent="0.25">
      <c r="A155" s="68"/>
      <c r="B155" s="4"/>
      <c r="C155" s="97"/>
      <c r="I155" s="2"/>
      <c r="J155" s="2"/>
      <c r="K155" s="4"/>
      <c r="L155" s="2"/>
      <c r="M155" s="2"/>
      <c r="N155" s="2"/>
      <c r="O155" s="2"/>
      <c r="P155" s="4"/>
      <c r="Q155" s="2"/>
      <c r="R155" s="2"/>
      <c r="S155" s="12"/>
      <c r="T155" s="2"/>
      <c r="U155" s="2"/>
      <c r="V155" s="2"/>
      <c r="W155" s="2"/>
      <c r="X155" s="2"/>
      <c r="Y155" s="13"/>
      <c r="Z155" s="50"/>
      <c r="AA155" s="50"/>
      <c r="AB155" s="50"/>
      <c r="AC155" s="50"/>
    </row>
    <row r="156" spans="1:29" s="51" customFormat="1" ht="10.5" customHeight="1" x14ac:dyDescent="0.25">
      <c r="A156" s="68"/>
      <c r="B156" s="4"/>
      <c r="C156" s="97"/>
      <c r="I156" s="2"/>
      <c r="J156" s="2"/>
      <c r="K156" s="4"/>
      <c r="L156" s="2"/>
      <c r="M156" s="2"/>
      <c r="N156" s="2"/>
      <c r="O156" s="2"/>
      <c r="P156" s="4"/>
      <c r="Q156" s="2"/>
      <c r="R156" s="2"/>
      <c r="S156" s="12"/>
      <c r="T156" s="2"/>
      <c r="U156" s="2"/>
      <c r="V156" s="2"/>
      <c r="W156" s="2"/>
      <c r="X156" s="2"/>
      <c r="Y156" s="13"/>
      <c r="Z156" s="50"/>
      <c r="AA156" s="50"/>
      <c r="AB156" s="50"/>
      <c r="AC156" s="50"/>
    </row>
    <row r="157" spans="1:29" s="51" customFormat="1" ht="10.5" customHeight="1" x14ac:dyDescent="0.25">
      <c r="A157" s="68"/>
      <c r="B157" s="4"/>
      <c r="C157" s="97"/>
      <c r="I157" s="2"/>
      <c r="J157" s="2"/>
      <c r="K157" s="4"/>
      <c r="L157" s="2"/>
      <c r="M157" s="2"/>
      <c r="N157" s="2"/>
      <c r="O157" s="2"/>
      <c r="P157" s="4"/>
      <c r="Q157" s="2"/>
      <c r="R157" s="2"/>
      <c r="S157" s="12"/>
      <c r="T157" s="2"/>
      <c r="U157" s="2"/>
      <c r="V157" s="2"/>
      <c r="W157" s="2"/>
      <c r="X157" s="2"/>
      <c r="Y157" s="13"/>
      <c r="Z157" s="50"/>
      <c r="AA157" s="50"/>
      <c r="AB157" s="50"/>
      <c r="AC157" s="50"/>
    </row>
    <row r="158" spans="1:29" s="51" customFormat="1" ht="10.5" customHeight="1" x14ac:dyDescent="0.25">
      <c r="A158" s="68"/>
      <c r="B158" s="4"/>
      <c r="C158" s="97"/>
      <c r="I158" s="2"/>
      <c r="J158" s="2"/>
      <c r="K158" s="4"/>
      <c r="L158" s="2"/>
      <c r="M158" s="2"/>
      <c r="N158" s="2"/>
      <c r="O158" s="2"/>
      <c r="P158" s="4"/>
      <c r="Q158" s="2"/>
      <c r="R158" s="2"/>
      <c r="S158" s="12"/>
      <c r="T158" s="2"/>
      <c r="U158" s="2"/>
      <c r="V158" s="2"/>
      <c r="W158" s="2"/>
      <c r="X158" s="2"/>
      <c r="Y158" s="13"/>
      <c r="Z158" s="50"/>
      <c r="AA158" s="50"/>
      <c r="AB158" s="50"/>
      <c r="AC158" s="50"/>
    </row>
    <row r="159" spans="1:29" s="51" customFormat="1" ht="10.5" customHeight="1" x14ac:dyDescent="0.25">
      <c r="A159" s="68"/>
      <c r="B159" s="4"/>
      <c r="C159" s="97"/>
      <c r="I159" s="2"/>
      <c r="J159" s="2"/>
      <c r="K159" s="4"/>
      <c r="L159" s="2"/>
      <c r="M159" s="2"/>
      <c r="N159" s="2"/>
      <c r="O159" s="2"/>
      <c r="P159" s="4"/>
      <c r="Q159" s="2"/>
      <c r="R159" s="2"/>
      <c r="S159" s="12"/>
      <c r="T159" s="2"/>
      <c r="U159" s="2"/>
      <c r="V159" s="2"/>
      <c r="W159" s="2"/>
      <c r="X159" s="2"/>
      <c r="Y159" s="13"/>
      <c r="Z159" s="50"/>
      <c r="AA159" s="50"/>
      <c r="AB159" s="50"/>
      <c r="AC159" s="50"/>
    </row>
    <row r="160" spans="1:29" s="51" customFormat="1" ht="10.5" customHeight="1" x14ac:dyDescent="0.25">
      <c r="A160" s="68"/>
      <c r="B160" s="4"/>
      <c r="C160" s="97"/>
      <c r="I160" s="2"/>
      <c r="J160" s="2"/>
      <c r="K160" s="4"/>
      <c r="L160" s="2"/>
      <c r="M160" s="2"/>
      <c r="N160" s="2"/>
      <c r="O160" s="2"/>
      <c r="P160" s="4"/>
      <c r="Q160" s="2"/>
      <c r="R160" s="2"/>
      <c r="S160" s="12"/>
      <c r="T160" s="2"/>
      <c r="U160" s="2"/>
      <c r="V160" s="2"/>
      <c r="W160" s="2"/>
      <c r="X160" s="2"/>
      <c r="Y160" s="13"/>
      <c r="Z160" s="50"/>
      <c r="AA160" s="50"/>
      <c r="AB160" s="50"/>
      <c r="AC160" s="50"/>
    </row>
    <row r="161" spans="1:29" s="51" customFormat="1" ht="10.5" customHeight="1" x14ac:dyDescent="0.25">
      <c r="A161" s="68"/>
      <c r="B161" s="4"/>
      <c r="C161" s="97"/>
      <c r="I161" s="2"/>
      <c r="J161" s="2"/>
      <c r="K161" s="4"/>
      <c r="L161" s="2"/>
      <c r="M161" s="2"/>
      <c r="N161" s="2"/>
      <c r="O161" s="2"/>
      <c r="P161" s="4"/>
      <c r="Q161" s="2"/>
      <c r="R161" s="2"/>
      <c r="S161" s="12"/>
      <c r="T161" s="2"/>
      <c r="U161" s="2"/>
      <c r="V161" s="2"/>
      <c r="W161" s="2"/>
      <c r="X161" s="2"/>
      <c r="Y161" s="13"/>
      <c r="Z161" s="50"/>
      <c r="AA161" s="50"/>
      <c r="AB161" s="50"/>
      <c r="AC161" s="50"/>
    </row>
    <row r="162" spans="1:29" s="51" customFormat="1" ht="10.5" customHeight="1" x14ac:dyDescent="0.25">
      <c r="A162" s="68"/>
      <c r="B162" s="4"/>
      <c r="C162" s="97"/>
      <c r="I162" s="2"/>
      <c r="J162" s="2"/>
      <c r="K162" s="4"/>
      <c r="L162" s="2"/>
      <c r="M162" s="2"/>
      <c r="N162" s="2"/>
      <c r="O162" s="2"/>
      <c r="P162" s="4"/>
      <c r="Q162" s="2"/>
      <c r="R162" s="2"/>
      <c r="S162" s="12"/>
      <c r="T162" s="2"/>
      <c r="U162" s="2"/>
      <c r="V162" s="2"/>
      <c r="W162" s="2"/>
      <c r="X162" s="2"/>
      <c r="Y162" s="13"/>
      <c r="Z162" s="50"/>
      <c r="AA162" s="50"/>
      <c r="AB162" s="50"/>
      <c r="AC162" s="50"/>
    </row>
    <row r="163" spans="1:29" s="51" customFormat="1" ht="10.5" customHeight="1" x14ac:dyDescent="0.25">
      <c r="A163" s="68"/>
      <c r="B163" s="4"/>
      <c r="C163" s="97"/>
      <c r="I163" s="2"/>
      <c r="J163" s="2"/>
      <c r="K163" s="4"/>
      <c r="L163" s="2"/>
      <c r="M163" s="2"/>
      <c r="N163" s="2"/>
      <c r="O163" s="2"/>
      <c r="P163" s="4"/>
      <c r="Q163" s="2"/>
      <c r="R163" s="2"/>
      <c r="S163" s="12"/>
      <c r="T163" s="2"/>
      <c r="U163" s="2"/>
      <c r="V163" s="2"/>
      <c r="W163" s="2"/>
      <c r="X163" s="2"/>
      <c r="Y163" s="13"/>
      <c r="Z163" s="50"/>
      <c r="AA163" s="50"/>
      <c r="AB163" s="50"/>
      <c r="AC163" s="50"/>
    </row>
    <row r="164" spans="1:29" s="51" customFormat="1" ht="10.5" customHeight="1" x14ac:dyDescent="0.25">
      <c r="A164" s="68"/>
      <c r="B164" s="4"/>
      <c r="C164" s="97"/>
      <c r="I164" s="2"/>
      <c r="J164" s="2"/>
      <c r="K164" s="4"/>
      <c r="L164" s="2"/>
      <c r="M164" s="2"/>
      <c r="N164" s="2"/>
      <c r="O164" s="2"/>
      <c r="P164" s="4"/>
      <c r="Q164" s="2"/>
      <c r="R164" s="2"/>
      <c r="S164" s="12"/>
      <c r="T164" s="2"/>
      <c r="U164" s="2"/>
      <c r="V164" s="2"/>
      <c r="W164" s="2"/>
      <c r="X164" s="2"/>
      <c r="Y164" s="13"/>
      <c r="Z164" s="50"/>
      <c r="AA164" s="50"/>
      <c r="AB164" s="50"/>
      <c r="AC164" s="50"/>
    </row>
    <row r="165" spans="1:29" s="51" customFormat="1" ht="10.5" customHeight="1" x14ac:dyDescent="0.25">
      <c r="A165" s="68"/>
      <c r="B165" s="4"/>
      <c r="C165" s="97"/>
      <c r="I165" s="2"/>
      <c r="J165" s="2"/>
      <c r="K165" s="4"/>
      <c r="L165" s="2"/>
      <c r="M165" s="2"/>
      <c r="N165" s="2"/>
      <c r="O165" s="2"/>
      <c r="P165" s="4"/>
      <c r="Q165" s="2"/>
      <c r="R165" s="2"/>
      <c r="S165" s="12"/>
      <c r="T165" s="2"/>
      <c r="U165" s="2"/>
      <c r="V165" s="2"/>
      <c r="W165" s="2"/>
      <c r="X165" s="2"/>
      <c r="Y165" s="13"/>
      <c r="Z165" s="50"/>
      <c r="AA165" s="50"/>
      <c r="AB165" s="50"/>
      <c r="AC165" s="50"/>
    </row>
    <row r="166" spans="1:29" s="51" customFormat="1" ht="10.5" customHeight="1" x14ac:dyDescent="0.25">
      <c r="A166" s="68"/>
      <c r="B166" s="4"/>
      <c r="C166" s="97"/>
      <c r="I166" s="2"/>
      <c r="J166" s="2"/>
      <c r="K166" s="4"/>
      <c r="L166" s="2"/>
      <c r="M166" s="2"/>
      <c r="N166" s="2"/>
      <c r="O166" s="2"/>
      <c r="P166" s="4"/>
      <c r="Q166" s="2"/>
      <c r="R166" s="2"/>
      <c r="S166" s="12"/>
      <c r="T166" s="2"/>
      <c r="U166" s="2"/>
      <c r="V166" s="2"/>
      <c r="W166" s="2"/>
      <c r="X166" s="2"/>
      <c r="Y166" s="13"/>
      <c r="Z166" s="50"/>
      <c r="AA166" s="50"/>
      <c r="AB166" s="50"/>
      <c r="AC166" s="50"/>
    </row>
    <row r="167" spans="1:29" s="51" customFormat="1" ht="10.5" customHeight="1" x14ac:dyDescent="0.25">
      <c r="A167" s="68"/>
      <c r="B167" s="4"/>
      <c r="C167" s="97"/>
      <c r="I167" s="2"/>
      <c r="J167" s="2"/>
      <c r="K167" s="4"/>
      <c r="L167" s="2"/>
      <c r="M167" s="2"/>
      <c r="N167" s="2"/>
      <c r="O167" s="2"/>
      <c r="P167" s="4"/>
      <c r="Q167" s="2"/>
      <c r="R167" s="2"/>
      <c r="S167" s="12"/>
      <c r="T167" s="2"/>
      <c r="U167" s="2"/>
      <c r="V167" s="2"/>
      <c r="W167" s="2"/>
      <c r="X167" s="2"/>
      <c r="Y167" s="13"/>
      <c r="Z167" s="50"/>
      <c r="AA167" s="50"/>
      <c r="AB167" s="50"/>
      <c r="AC167" s="50"/>
    </row>
    <row r="168" spans="1:29" s="51" customFormat="1" ht="10.5" customHeight="1" x14ac:dyDescent="0.25">
      <c r="A168" s="68"/>
      <c r="B168" s="4"/>
      <c r="C168" s="97"/>
      <c r="I168" s="2"/>
      <c r="J168" s="2"/>
      <c r="K168" s="4"/>
      <c r="L168" s="2"/>
      <c r="M168" s="2"/>
      <c r="N168" s="2"/>
      <c r="O168" s="2"/>
      <c r="P168" s="4"/>
      <c r="Q168" s="2"/>
      <c r="R168" s="2"/>
      <c r="S168" s="12"/>
      <c r="T168" s="2"/>
      <c r="U168" s="2"/>
      <c r="V168" s="2"/>
      <c r="W168" s="2"/>
      <c r="X168" s="2"/>
      <c r="Y168" s="13"/>
      <c r="Z168" s="50"/>
      <c r="AA168" s="50"/>
      <c r="AB168" s="50"/>
      <c r="AC168" s="50"/>
    </row>
    <row r="169" spans="1:29" s="51" customFormat="1" ht="10.5" customHeight="1" x14ac:dyDescent="0.25">
      <c r="A169" s="68"/>
      <c r="B169" s="4"/>
      <c r="C169" s="97"/>
      <c r="I169" s="2"/>
      <c r="J169" s="2"/>
      <c r="K169" s="4"/>
      <c r="L169" s="2"/>
      <c r="M169" s="2"/>
      <c r="N169" s="2"/>
      <c r="O169" s="2"/>
      <c r="P169" s="4"/>
      <c r="Q169" s="2"/>
      <c r="R169" s="2"/>
      <c r="S169" s="12"/>
      <c r="T169" s="2"/>
      <c r="U169" s="2"/>
      <c r="V169" s="2"/>
      <c r="W169" s="2"/>
      <c r="X169" s="2"/>
      <c r="Y169" s="13"/>
      <c r="Z169" s="50"/>
      <c r="AA169" s="50"/>
      <c r="AB169" s="50"/>
      <c r="AC169" s="50"/>
    </row>
    <row r="170" spans="1:29" s="51" customFormat="1" ht="10.5" customHeight="1" x14ac:dyDescent="0.25">
      <c r="A170" s="68"/>
      <c r="B170" s="4"/>
      <c r="C170" s="97"/>
      <c r="I170" s="2"/>
      <c r="J170" s="2"/>
      <c r="K170" s="4"/>
      <c r="L170" s="2"/>
      <c r="M170" s="2"/>
      <c r="N170" s="2"/>
      <c r="O170" s="2"/>
      <c r="P170" s="4"/>
      <c r="Q170" s="2"/>
      <c r="R170" s="2"/>
      <c r="S170" s="12"/>
      <c r="T170" s="2"/>
      <c r="U170" s="2"/>
      <c r="V170" s="2"/>
      <c r="W170" s="2"/>
      <c r="X170" s="2"/>
      <c r="Y170" s="13"/>
      <c r="Z170" s="50"/>
      <c r="AA170" s="50"/>
      <c r="AB170" s="50"/>
      <c r="AC170" s="50"/>
    </row>
    <row r="171" spans="1:29" s="51" customFormat="1" ht="10.5" customHeight="1" x14ac:dyDescent="0.25">
      <c r="A171" s="68"/>
      <c r="B171" s="4"/>
      <c r="C171" s="97"/>
      <c r="I171" s="2"/>
      <c r="J171" s="2"/>
      <c r="K171" s="4"/>
      <c r="L171" s="2"/>
      <c r="M171" s="2"/>
      <c r="N171" s="2"/>
      <c r="O171" s="2"/>
      <c r="P171" s="4"/>
      <c r="Q171" s="2"/>
      <c r="R171" s="2"/>
      <c r="S171" s="12"/>
      <c r="T171" s="2"/>
      <c r="U171" s="2"/>
      <c r="V171" s="2"/>
      <c r="W171" s="2"/>
      <c r="X171" s="2"/>
      <c r="Y171" s="13"/>
      <c r="Z171" s="50"/>
      <c r="AA171" s="50"/>
      <c r="AB171" s="50"/>
      <c r="AC171" s="50"/>
    </row>
    <row r="172" spans="1:29" s="51" customFormat="1" ht="10.5" customHeight="1" x14ac:dyDescent="0.25">
      <c r="A172" s="68"/>
      <c r="B172" s="4"/>
      <c r="C172" s="97"/>
      <c r="I172" s="2"/>
      <c r="J172" s="2"/>
      <c r="K172" s="4"/>
      <c r="L172" s="2"/>
      <c r="M172" s="2"/>
      <c r="N172" s="2"/>
      <c r="O172" s="2"/>
      <c r="P172" s="4"/>
      <c r="Q172" s="2"/>
      <c r="R172" s="2"/>
      <c r="S172" s="12"/>
      <c r="T172" s="2"/>
      <c r="U172" s="2"/>
      <c r="V172" s="2"/>
      <c r="W172" s="2"/>
      <c r="X172" s="2"/>
      <c r="Y172" s="13"/>
      <c r="Z172" s="50"/>
      <c r="AA172" s="50"/>
      <c r="AB172" s="50"/>
      <c r="AC172" s="50"/>
    </row>
    <row r="173" spans="1:29" s="51" customFormat="1" ht="10.5" customHeight="1" x14ac:dyDescent="0.25">
      <c r="A173" s="68"/>
      <c r="B173" s="4"/>
      <c r="C173" s="97"/>
      <c r="I173" s="2"/>
      <c r="J173" s="2"/>
      <c r="K173" s="4"/>
      <c r="L173" s="2"/>
      <c r="M173" s="2"/>
      <c r="N173" s="2"/>
      <c r="O173" s="2"/>
      <c r="P173" s="4"/>
      <c r="Q173" s="2"/>
      <c r="R173" s="2"/>
      <c r="S173" s="12"/>
      <c r="T173" s="2"/>
      <c r="U173" s="2"/>
      <c r="V173" s="2"/>
      <c r="W173" s="2"/>
      <c r="X173" s="2"/>
      <c r="Y173" s="13"/>
      <c r="Z173" s="50"/>
      <c r="AA173" s="50"/>
      <c r="AB173" s="50"/>
      <c r="AC173" s="50"/>
    </row>
    <row r="174" spans="1:29" s="51" customFormat="1" ht="10.5" customHeight="1" x14ac:dyDescent="0.25">
      <c r="A174" s="68"/>
      <c r="B174" s="4"/>
      <c r="C174" s="97"/>
      <c r="I174" s="2"/>
      <c r="J174" s="2"/>
      <c r="K174" s="4"/>
      <c r="L174" s="2"/>
      <c r="M174" s="2"/>
      <c r="N174" s="2"/>
      <c r="O174" s="2"/>
      <c r="P174" s="4"/>
      <c r="Q174" s="2"/>
      <c r="R174" s="2"/>
      <c r="S174" s="12"/>
      <c r="T174" s="2"/>
      <c r="U174" s="2"/>
      <c r="V174" s="2"/>
      <c r="W174" s="2"/>
      <c r="X174" s="2"/>
      <c r="Y174" s="13"/>
      <c r="Z174" s="50"/>
      <c r="AA174" s="50"/>
      <c r="AB174" s="50"/>
      <c r="AC174" s="50"/>
    </row>
    <row r="175" spans="1:29" s="51" customFormat="1" ht="10.5" customHeight="1" x14ac:dyDescent="0.25">
      <c r="A175" s="68"/>
      <c r="B175" s="4"/>
      <c r="C175" s="97"/>
      <c r="I175" s="2"/>
      <c r="J175" s="2"/>
      <c r="K175" s="4"/>
      <c r="L175" s="2"/>
      <c r="M175" s="2"/>
      <c r="N175" s="2"/>
      <c r="O175" s="2"/>
      <c r="P175" s="4"/>
      <c r="Q175" s="2"/>
      <c r="R175" s="2"/>
      <c r="S175" s="12"/>
      <c r="T175" s="2"/>
      <c r="U175" s="2"/>
      <c r="V175" s="2"/>
      <c r="W175" s="2"/>
      <c r="X175" s="2"/>
      <c r="Y175" s="13"/>
      <c r="Z175" s="50"/>
      <c r="AA175" s="50"/>
      <c r="AB175" s="50"/>
      <c r="AC175" s="50"/>
    </row>
    <row r="176" spans="1:29" s="51" customFormat="1" ht="10.5" customHeight="1" x14ac:dyDescent="0.25">
      <c r="A176" s="68"/>
      <c r="B176" s="4"/>
      <c r="C176" s="97"/>
      <c r="I176" s="2"/>
      <c r="J176" s="2"/>
      <c r="K176" s="4"/>
      <c r="L176" s="2"/>
      <c r="M176" s="2"/>
      <c r="N176" s="2"/>
      <c r="O176" s="2"/>
      <c r="P176" s="4"/>
      <c r="Q176" s="2"/>
      <c r="R176" s="2"/>
      <c r="S176" s="12"/>
      <c r="T176" s="2"/>
      <c r="U176" s="2"/>
      <c r="V176" s="2"/>
      <c r="W176" s="2"/>
      <c r="X176" s="2"/>
      <c r="Y176" s="13"/>
      <c r="Z176" s="50"/>
      <c r="AA176" s="50"/>
      <c r="AB176" s="50"/>
      <c r="AC176" s="50"/>
    </row>
    <row r="177" spans="1:29" s="51" customFormat="1" ht="10.5" customHeight="1" x14ac:dyDescent="0.25">
      <c r="A177" s="68"/>
      <c r="B177" s="4"/>
      <c r="C177" s="97"/>
      <c r="I177" s="2"/>
      <c r="J177" s="2"/>
      <c r="K177" s="4"/>
      <c r="L177" s="2"/>
      <c r="M177" s="2"/>
      <c r="N177" s="2"/>
      <c r="O177" s="2"/>
      <c r="P177" s="4"/>
      <c r="Q177" s="2"/>
      <c r="R177" s="2"/>
      <c r="S177" s="12"/>
      <c r="T177" s="2"/>
      <c r="U177" s="2"/>
      <c r="V177" s="2"/>
      <c r="W177" s="2"/>
      <c r="X177" s="2"/>
      <c r="Y177" s="13"/>
      <c r="Z177" s="50"/>
      <c r="AA177" s="50"/>
      <c r="AB177" s="50"/>
      <c r="AC177" s="50"/>
    </row>
    <row r="178" spans="1:29" s="51" customFormat="1" ht="10.5" customHeight="1" x14ac:dyDescent="0.25">
      <c r="A178" s="68"/>
      <c r="B178" s="4"/>
      <c r="C178" s="97"/>
      <c r="I178" s="2"/>
      <c r="J178" s="2"/>
      <c r="K178" s="4"/>
      <c r="L178" s="2"/>
      <c r="M178" s="2"/>
      <c r="N178" s="2"/>
      <c r="O178" s="2"/>
      <c r="P178" s="4"/>
      <c r="Q178" s="2"/>
      <c r="R178" s="2"/>
      <c r="S178" s="12"/>
      <c r="T178" s="2"/>
      <c r="U178" s="2"/>
      <c r="V178" s="2"/>
      <c r="W178" s="2"/>
      <c r="X178" s="2"/>
      <c r="Y178" s="13"/>
      <c r="Z178" s="50"/>
      <c r="AA178" s="50"/>
      <c r="AB178" s="50"/>
      <c r="AC178" s="50"/>
    </row>
    <row r="179" spans="1:29" s="51" customFormat="1" ht="10.5" customHeight="1" x14ac:dyDescent="0.25">
      <c r="A179" s="68"/>
      <c r="B179" s="4"/>
      <c r="C179" s="97"/>
      <c r="I179" s="2"/>
      <c r="J179" s="2"/>
      <c r="K179" s="4"/>
      <c r="L179" s="2"/>
      <c r="M179" s="2"/>
      <c r="N179" s="2"/>
      <c r="O179" s="2"/>
      <c r="P179" s="4"/>
      <c r="Q179" s="2"/>
      <c r="R179" s="2"/>
      <c r="S179" s="12"/>
      <c r="T179" s="2"/>
      <c r="U179" s="2"/>
      <c r="V179" s="2"/>
      <c r="W179" s="2"/>
      <c r="X179" s="2"/>
      <c r="Y179" s="13"/>
      <c r="Z179" s="50"/>
      <c r="AA179" s="50"/>
      <c r="AB179" s="50"/>
      <c r="AC179" s="50"/>
    </row>
    <row r="180" spans="1:29" s="51" customFormat="1" ht="10.5" customHeight="1" x14ac:dyDescent="0.25">
      <c r="A180" s="68"/>
      <c r="B180" s="4"/>
      <c r="C180" s="97"/>
      <c r="I180" s="2"/>
      <c r="J180" s="2"/>
      <c r="K180" s="4"/>
      <c r="L180" s="2"/>
      <c r="M180" s="2"/>
      <c r="N180" s="2"/>
      <c r="O180" s="2"/>
      <c r="P180" s="4"/>
      <c r="Q180" s="2"/>
      <c r="R180" s="2"/>
      <c r="S180" s="12"/>
      <c r="T180" s="2"/>
      <c r="U180" s="2"/>
      <c r="V180" s="2"/>
      <c r="W180" s="2"/>
      <c r="X180" s="2"/>
      <c r="Y180" s="13"/>
      <c r="Z180" s="50"/>
      <c r="AA180" s="50"/>
      <c r="AB180" s="50"/>
      <c r="AC180" s="50"/>
    </row>
    <row r="181" spans="1:29" s="51" customFormat="1" ht="10.5" customHeight="1" x14ac:dyDescent="0.25">
      <c r="A181" s="68"/>
      <c r="B181" s="4"/>
      <c r="C181" s="97"/>
      <c r="I181" s="2"/>
      <c r="J181" s="2"/>
      <c r="K181" s="4"/>
      <c r="L181" s="2"/>
      <c r="M181" s="2"/>
      <c r="N181" s="2"/>
      <c r="O181" s="2"/>
      <c r="P181" s="4"/>
      <c r="Q181" s="2"/>
      <c r="R181" s="2"/>
      <c r="S181" s="12"/>
      <c r="T181" s="2"/>
      <c r="U181" s="2"/>
      <c r="V181" s="2"/>
      <c r="W181" s="2"/>
      <c r="X181" s="2"/>
      <c r="Y181" s="13"/>
      <c r="Z181" s="50"/>
      <c r="AA181" s="50"/>
      <c r="AB181" s="50"/>
      <c r="AC181" s="50"/>
    </row>
    <row r="182" spans="1:29" s="51" customFormat="1" ht="10.5" customHeight="1" x14ac:dyDescent="0.25">
      <c r="A182" s="68"/>
      <c r="B182" s="4"/>
      <c r="C182" s="97"/>
      <c r="I182" s="2"/>
      <c r="J182" s="2"/>
      <c r="K182" s="4"/>
      <c r="L182" s="2"/>
      <c r="M182" s="2"/>
      <c r="N182" s="2"/>
      <c r="O182" s="2"/>
      <c r="P182" s="4"/>
      <c r="Q182" s="2"/>
      <c r="R182" s="2"/>
      <c r="S182" s="12"/>
      <c r="T182" s="2"/>
      <c r="U182" s="2"/>
      <c r="V182" s="2"/>
      <c r="W182" s="2"/>
      <c r="X182" s="2"/>
      <c r="Y182" s="13"/>
      <c r="Z182" s="50"/>
      <c r="AA182" s="50"/>
      <c r="AB182" s="50"/>
      <c r="AC182" s="50"/>
    </row>
    <row r="183" spans="1:29" s="51" customFormat="1" ht="10.5" customHeight="1" x14ac:dyDescent="0.25">
      <c r="A183" s="68"/>
      <c r="B183" s="4"/>
      <c r="C183" s="97"/>
      <c r="I183" s="2"/>
      <c r="J183" s="2"/>
      <c r="K183" s="4"/>
      <c r="L183" s="2"/>
      <c r="M183" s="2"/>
      <c r="N183" s="2"/>
      <c r="O183" s="2"/>
      <c r="P183" s="4"/>
      <c r="Q183" s="2"/>
      <c r="R183" s="2"/>
      <c r="S183" s="12"/>
      <c r="T183" s="2"/>
      <c r="U183" s="2"/>
      <c r="V183" s="2"/>
      <c r="W183" s="2"/>
      <c r="X183" s="2"/>
      <c r="Y183" s="13"/>
      <c r="Z183" s="50"/>
      <c r="AA183" s="50"/>
      <c r="AB183" s="50"/>
      <c r="AC183" s="50"/>
    </row>
    <row r="184" spans="1:29" s="51" customFormat="1" ht="10.5" customHeight="1" x14ac:dyDescent="0.25">
      <c r="A184" s="68"/>
      <c r="B184" s="4"/>
      <c r="C184" s="97"/>
      <c r="I184" s="2"/>
      <c r="J184" s="2"/>
      <c r="K184" s="4"/>
      <c r="L184" s="2"/>
      <c r="M184" s="2"/>
      <c r="N184" s="2"/>
      <c r="O184" s="2"/>
      <c r="P184" s="4"/>
      <c r="Q184" s="2"/>
      <c r="R184" s="2"/>
      <c r="S184" s="12"/>
      <c r="T184" s="2"/>
      <c r="U184" s="2"/>
      <c r="V184" s="2"/>
      <c r="W184" s="2"/>
      <c r="X184" s="2"/>
      <c r="Y184" s="13"/>
      <c r="Z184" s="50"/>
      <c r="AA184" s="50"/>
      <c r="AB184" s="50"/>
      <c r="AC184" s="50"/>
    </row>
    <row r="185" spans="1:29" s="51" customFormat="1" ht="10.5" customHeight="1" x14ac:dyDescent="0.25">
      <c r="A185" s="68"/>
      <c r="B185" s="4"/>
      <c r="C185" s="97"/>
      <c r="I185" s="2"/>
      <c r="J185" s="2"/>
      <c r="K185" s="4"/>
      <c r="L185" s="2"/>
      <c r="M185" s="2"/>
      <c r="N185" s="2"/>
      <c r="O185" s="2"/>
      <c r="P185" s="4"/>
      <c r="Q185" s="2"/>
      <c r="R185" s="2"/>
      <c r="S185" s="12"/>
      <c r="T185" s="2"/>
      <c r="U185" s="2"/>
      <c r="V185" s="2"/>
      <c r="W185" s="2"/>
      <c r="X185" s="2"/>
      <c r="Y185" s="13"/>
      <c r="Z185" s="50"/>
      <c r="AA185" s="50"/>
      <c r="AB185" s="50"/>
      <c r="AC185" s="50"/>
    </row>
    <row r="186" spans="1:29" s="51" customFormat="1" ht="10.5" customHeight="1" x14ac:dyDescent="0.25">
      <c r="A186" s="68"/>
      <c r="B186" s="4"/>
      <c r="C186" s="97"/>
      <c r="I186" s="2"/>
      <c r="J186" s="2"/>
      <c r="K186" s="4"/>
      <c r="L186" s="2"/>
      <c r="M186" s="2"/>
      <c r="N186" s="2"/>
      <c r="O186" s="2"/>
      <c r="P186" s="4"/>
      <c r="Q186" s="2"/>
      <c r="R186" s="2"/>
      <c r="S186" s="12"/>
      <c r="T186" s="2"/>
      <c r="U186" s="2"/>
      <c r="V186" s="2"/>
      <c r="W186" s="2"/>
      <c r="X186" s="2"/>
      <c r="Y186" s="13"/>
      <c r="Z186" s="50"/>
      <c r="AA186" s="50"/>
      <c r="AB186" s="50"/>
      <c r="AC186" s="50"/>
    </row>
    <row r="187" spans="1:29" s="51" customFormat="1" ht="10.5" customHeight="1" x14ac:dyDescent="0.25">
      <c r="A187" s="68"/>
      <c r="B187" s="4"/>
      <c r="C187" s="97"/>
      <c r="I187" s="2"/>
      <c r="J187" s="2"/>
      <c r="K187" s="4"/>
      <c r="L187" s="2"/>
      <c r="M187" s="2"/>
      <c r="N187" s="2"/>
      <c r="O187" s="2"/>
      <c r="P187" s="4"/>
      <c r="Q187" s="2"/>
      <c r="R187" s="2"/>
      <c r="S187" s="12"/>
      <c r="T187" s="2"/>
      <c r="U187" s="2"/>
      <c r="V187" s="2"/>
      <c r="W187" s="2"/>
      <c r="X187" s="2"/>
      <c r="Y187" s="13"/>
      <c r="Z187" s="50"/>
      <c r="AA187" s="50"/>
      <c r="AB187" s="50"/>
      <c r="AC187" s="50"/>
    </row>
    <row r="188" spans="1:29" s="51" customFormat="1" ht="10.5" customHeight="1" x14ac:dyDescent="0.25">
      <c r="A188" s="68"/>
      <c r="B188" s="4"/>
      <c r="C188" s="97"/>
      <c r="I188" s="2"/>
      <c r="J188" s="2"/>
      <c r="K188" s="4"/>
      <c r="L188" s="2"/>
      <c r="M188" s="2"/>
      <c r="N188" s="2"/>
      <c r="O188" s="2"/>
      <c r="P188" s="4"/>
      <c r="Q188" s="2"/>
      <c r="R188" s="2"/>
      <c r="S188" s="12"/>
      <c r="T188" s="2"/>
      <c r="U188" s="2"/>
      <c r="V188" s="2"/>
      <c r="W188" s="2"/>
      <c r="X188" s="2"/>
      <c r="Y188" s="13"/>
      <c r="Z188" s="50"/>
      <c r="AA188" s="50"/>
      <c r="AB188" s="50"/>
      <c r="AC188" s="50"/>
    </row>
    <row r="189" spans="1:29" s="51" customFormat="1" ht="10.5" customHeight="1" x14ac:dyDescent="0.25">
      <c r="A189" s="68"/>
      <c r="B189" s="4"/>
      <c r="C189" s="97"/>
      <c r="I189" s="2"/>
      <c r="J189" s="2"/>
      <c r="K189" s="4"/>
      <c r="L189" s="2"/>
      <c r="M189" s="2"/>
      <c r="N189" s="2"/>
      <c r="O189" s="2"/>
      <c r="P189" s="4"/>
      <c r="Q189" s="2"/>
      <c r="R189" s="2"/>
      <c r="S189" s="12"/>
      <c r="T189" s="2"/>
      <c r="U189" s="2"/>
      <c r="V189" s="2"/>
      <c r="W189" s="2"/>
      <c r="X189" s="2"/>
      <c r="Y189" s="13"/>
      <c r="Z189" s="50"/>
      <c r="AA189" s="50"/>
      <c r="AB189" s="50"/>
      <c r="AC189" s="50"/>
    </row>
    <row r="190" spans="1:29" s="51" customFormat="1" ht="10.5" customHeight="1" x14ac:dyDescent="0.25">
      <c r="A190" s="68"/>
      <c r="B190" s="4"/>
      <c r="C190" s="97"/>
      <c r="I190" s="2"/>
      <c r="J190" s="2"/>
      <c r="K190" s="4"/>
      <c r="L190" s="2"/>
      <c r="M190" s="2"/>
      <c r="N190" s="2"/>
      <c r="O190" s="2"/>
      <c r="P190" s="4"/>
      <c r="Q190" s="2"/>
      <c r="R190" s="2"/>
      <c r="S190" s="12"/>
      <c r="T190" s="2"/>
      <c r="U190" s="2"/>
      <c r="V190" s="2"/>
      <c r="W190" s="2"/>
      <c r="X190" s="2"/>
      <c r="Y190" s="13"/>
      <c r="Z190" s="50"/>
      <c r="AA190" s="50"/>
      <c r="AB190" s="50"/>
      <c r="AC190" s="50"/>
    </row>
    <row r="191" spans="1:29" s="51" customFormat="1" ht="10.5" customHeight="1" x14ac:dyDescent="0.25">
      <c r="A191" s="68"/>
      <c r="B191" s="4"/>
      <c r="C191" s="97"/>
      <c r="I191" s="2"/>
      <c r="J191" s="2"/>
      <c r="K191" s="4"/>
      <c r="L191" s="2"/>
      <c r="M191" s="2"/>
      <c r="N191" s="2"/>
      <c r="O191" s="2"/>
      <c r="P191" s="4"/>
      <c r="Q191" s="2"/>
      <c r="R191" s="2"/>
      <c r="S191" s="12"/>
      <c r="T191" s="2"/>
      <c r="U191" s="2"/>
      <c r="V191" s="2"/>
      <c r="W191" s="2"/>
      <c r="X191" s="2"/>
      <c r="Y191" s="13"/>
      <c r="Z191" s="50"/>
      <c r="AA191" s="50"/>
      <c r="AB191" s="50"/>
      <c r="AC191" s="50"/>
    </row>
    <row r="192" spans="1:29" s="51" customFormat="1" ht="10.5" customHeight="1" x14ac:dyDescent="0.25">
      <c r="A192" s="68"/>
      <c r="B192" s="4"/>
      <c r="C192" s="97"/>
      <c r="I192" s="2"/>
      <c r="J192" s="2"/>
      <c r="K192" s="4"/>
      <c r="L192" s="2"/>
      <c r="M192" s="2"/>
      <c r="N192" s="2"/>
      <c r="O192" s="2"/>
      <c r="P192" s="4"/>
      <c r="Q192" s="2"/>
      <c r="R192" s="2"/>
      <c r="S192" s="12"/>
      <c r="T192" s="2"/>
      <c r="U192" s="2"/>
      <c r="V192" s="2"/>
      <c r="W192" s="2"/>
      <c r="X192" s="2"/>
      <c r="Y192" s="13"/>
      <c r="Z192" s="50"/>
      <c r="AA192" s="50"/>
      <c r="AB192" s="50"/>
      <c r="AC192" s="50"/>
    </row>
    <row r="193" spans="1:29" s="51" customFormat="1" ht="10.5" customHeight="1" x14ac:dyDescent="0.25">
      <c r="A193" s="68"/>
      <c r="B193" s="4"/>
      <c r="C193" s="97"/>
      <c r="I193" s="2"/>
      <c r="J193" s="2"/>
      <c r="K193" s="4"/>
      <c r="L193" s="2"/>
      <c r="M193" s="2"/>
      <c r="N193" s="2"/>
      <c r="O193" s="2"/>
      <c r="P193" s="4"/>
      <c r="Q193" s="2"/>
      <c r="R193" s="2"/>
      <c r="S193" s="12"/>
      <c r="T193" s="2"/>
      <c r="U193" s="2"/>
      <c r="V193" s="2"/>
      <c r="W193" s="2"/>
      <c r="X193" s="2"/>
      <c r="Y193" s="13"/>
      <c r="Z193" s="50"/>
      <c r="AA193" s="50"/>
      <c r="AB193" s="50"/>
      <c r="AC193" s="50"/>
    </row>
    <row r="194" spans="1:29" s="51" customFormat="1" ht="10.5" customHeight="1" x14ac:dyDescent="0.25">
      <c r="A194" s="68"/>
      <c r="B194" s="4"/>
      <c r="C194" s="97"/>
      <c r="I194" s="2"/>
      <c r="J194" s="2"/>
      <c r="K194" s="4"/>
      <c r="L194" s="2"/>
      <c r="M194" s="2"/>
      <c r="N194" s="2"/>
      <c r="O194" s="2"/>
      <c r="P194" s="4"/>
      <c r="Q194" s="2"/>
      <c r="R194" s="2"/>
      <c r="S194" s="12"/>
      <c r="T194" s="2"/>
      <c r="U194" s="2"/>
      <c r="V194" s="2"/>
      <c r="W194" s="2"/>
      <c r="X194" s="2"/>
      <c r="Y194" s="13"/>
      <c r="Z194" s="50"/>
      <c r="AA194" s="50"/>
      <c r="AB194" s="50"/>
      <c r="AC194" s="50"/>
    </row>
    <row r="195" spans="1:29" s="51" customFormat="1" ht="10.5" customHeight="1" x14ac:dyDescent="0.25">
      <c r="A195" s="68"/>
      <c r="B195" s="4"/>
      <c r="C195" s="97"/>
      <c r="I195" s="2"/>
      <c r="J195" s="2"/>
      <c r="K195" s="4"/>
      <c r="L195" s="2"/>
      <c r="M195" s="2"/>
      <c r="N195" s="2"/>
      <c r="O195" s="2"/>
      <c r="P195" s="4"/>
      <c r="Q195" s="2"/>
      <c r="R195" s="2"/>
      <c r="S195" s="12"/>
      <c r="T195" s="2"/>
      <c r="U195" s="2"/>
      <c r="V195" s="2"/>
      <c r="W195" s="2"/>
      <c r="X195" s="2"/>
      <c r="Y195" s="13"/>
      <c r="Z195" s="50"/>
      <c r="AA195" s="50"/>
      <c r="AB195" s="50"/>
      <c r="AC195" s="50"/>
    </row>
    <row r="196" spans="1:29" s="51" customFormat="1" ht="10.5" customHeight="1" x14ac:dyDescent="0.25">
      <c r="A196" s="68"/>
      <c r="B196" s="4"/>
      <c r="C196" s="97"/>
      <c r="I196" s="2"/>
      <c r="J196" s="2"/>
      <c r="K196" s="4"/>
      <c r="L196" s="2"/>
      <c r="M196" s="2"/>
      <c r="N196" s="2"/>
      <c r="O196" s="2"/>
      <c r="P196" s="4"/>
      <c r="Q196" s="2"/>
      <c r="R196" s="2"/>
      <c r="S196" s="12"/>
      <c r="T196" s="2"/>
      <c r="U196" s="2"/>
      <c r="V196" s="2"/>
      <c r="W196" s="2"/>
      <c r="X196" s="2"/>
      <c r="Y196" s="13"/>
      <c r="Z196" s="50"/>
      <c r="AA196" s="50"/>
      <c r="AB196" s="50"/>
      <c r="AC196" s="50"/>
    </row>
    <row r="197" spans="1:29" s="51" customFormat="1" ht="10.5" customHeight="1" x14ac:dyDescent="0.25">
      <c r="A197" s="68"/>
      <c r="B197" s="4"/>
      <c r="C197" s="97"/>
      <c r="I197" s="2"/>
      <c r="J197" s="2"/>
      <c r="K197" s="4"/>
      <c r="L197" s="2"/>
      <c r="M197" s="2"/>
      <c r="N197" s="2"/>
      <c r="O197" s="2"/>
      <c r="P197" s="4"/>
      <c r="Q197" s="2"/>
      <c r="R197" s="2"/>
      <c r="S197" s="12"/>
      <c r="T197" s="2"/>
      <c r="U197" s="2"/>
      <c r="V197" s="2"/>
      <c r="W197" s="2"/>
      <c r="X197" s="2"/>
      <c r="Y197" s="13"/>
      <c r="Z197" s="50"/>
      <c r="AA197" s="50"/>
      <c r="AB197" s="50"/>
      <c r="AC197" s="50"/>
    </row>
    <row r="198" spans="1:29" s="51" customFormat="1" ht="10.5" customHeight="1" x14ac:dyDescent="0.25">
      <c r="A198" s="68"/>
      <c r="B198" s="4"/>
      <c r="C198" s="97"/>
      <c r="I198" s="2"/>
      <c r="J198" s="2"/>
      <c r="K198" s="4"/>
      <c r="L198" s="2"/>
      <c r="M198" s="2"/>
      <c r="N198" s="2"/>
      <c r="O198" s="2"/>
      <c r="P198" s="4"/>
      <c r="Q198" s="2"/>
      <c r="R198" s="2"/>
      <c r="S198" s="12"/>
      <c r="T198" s="2"/>
      <c r="U198" s="2"/>
      <c r="V198" s="2"/>
      <c r="W198" s="2"/>
      <c r="X198" s="2"/>
      <c r="Y198" s="13"/>
      <c r="Z198" s="50"/>
      <c r="AA198" s="50"/>
      <c r="AB198" s="50"/>
      <c r="AC198" s="50"/>
    </row>
    <row r="199" spans="1:29" s="51" customFormat="1" ht="10.5" customHeight="1" x14ac:dyDescent="0.25">
      <c r="A199" s="68"/>
      <c r="B199" s="4"/>
      <c r="C199" s="97"/>
      <c r="I199" s="2"/>
      <c r="J199" s="2"/>
      <c r="K199" s="4"/>
      <c r="L199" s="2"/>
      <c r="M199" s="2"/>
      <c r="N199" s="2"/>
      <c r="O199" s="2"/>
      <c r="P199" s="4"/>
      <c r="Q199" s="2"/>
      <c r="R199" s="2"/>
      <c r="S199" s="12"/>
      <c r="T199" s="2"/>
      <c r="U199" s="2"/>
      <c r="V199" s="2"/>
      <c r="W199" s="2"/>
      <c r="X199" s="2"/>
      <c r="Y199" s="13"/>
      <c r="Z199" s="50"/>
      <c r="AA199" s="50"/>
      <c r="AB199" s="50"/>
      <c r="AC199" s="50"/>
    </row>
    <row r="200" spans="1:29" s="51" customFormat="1" ht="10.5" customHeight="1" x14ac:dyDescent="0.25">
      <c r="A200" s="68"/>
      <c r="B200" s="4"/>
      <c r="C200" s="97"/>
      <c r="I200" s="2"/>
      <c r="J200" s="2"/>
      <c r="K200" s="4"/>
      <c r="L200" s="2"/>
      <c r="M200" s="2"/>
      <c r="N200" s="2"/>
      <c r="O200" s="2"/>
      <c r="P200" s="4"/>
      <c r="Q200" s="2"/>
      <c r="R200" s="2"/>
      <c r="S200" s="12"/>
      <c r="T200" s="2"/>
      <c r="U200" s="2"/>
      <c r="V200" s="2"/>
      <c r="W200" s="2"/>
      <c r="X200" s="2"/>
      <c r="Y200" s="13"/>
      <c r="Z200" s="50"/>
      <c r="AA200" s="50"/>
      <c r="AB200" s="50"/>
      <c r="AC200" s="50"/>
    </row>
    <row r="201" spans="1:29" s="51" customFormat="1" ht="10.5" customHeight="1" x14ac:dyDescent="0.25">
      <c r="A201" s="68"/>
      <c r="B201" s="4"/>
      <c r="C201" s="97"/>
      <c r="I201" s="2"/>
      <c r="J201" s="2"/>
      <c r="K201" s="4"/>
      <c r="L201" s="2"/>
      <c r="M201" s="2"/>
      <c r="N201" s="2"/>
      <c r="O201" s="2"/>
      <c r="P201" s="4"/>
      <c r="Q201" s="2"/>
      <c r="R201" s="2"/>
      <c r="S201" s="12"/>
      <c r="T201" s="2"/>
      <c r="U201" s="2"/>
      <c r="V201" s="2"/>
      <c r="W201" s="2"/>
      <c r="X201" s="2"/>
      <c r="Y201" s="13"/>
      <c r="Z201" s="50"/>
      <c r="AA201" s="50"/>
      <c r="AB201" s="50"/>
      <c r="AC201" s="50"/>
    </row>
    <row r="202" spans="1:29" s="51" customFormat="1" ht="10.5" customHeight="1" x14ac:dyDescent="0.25">
      <c r="A202" s="68"/>
      <c r="B202" s="4"/>
      <c r="C202" s="97"/>
      <c r="I202" s="2"/>
      <c r="J202" s="2"/>
      <c r="K202" s="4"/>
      <c r="L202" s="2"/>
      <c r="M202" s="2"/>
      <c r="N202" s="2"/>
      <c r="O202" s="2"/>
      <c r="P202" s="4"/>
      <c r="Q202" s="2"/>
      <c r="R202" s="2"/>
      <c r="S202" s="12"/>
      <c r="T202" s="2"/>
      <c r="U202" s="2"/>
      <c r="V202" s="2"/>
      <c r="W202" s="2"/>
      <c r="X202" s="2"/>
      <c r="Y202" s="13"/>
      <c r="Z202" s="50"/>
      <c r="AA202" s="50"/>
      <c r="AB202" s="50"/>
      <c r="AC202" s="50"/>
    </row>
    <row r="203" spans="1:29" s="51" customFormat="1" ht="10.5" customHeight="1" x14ac:dyDescent="0.25">
      <c r="A203" s="68"/>
      <c r="B203" s="4"/>
      <c r="C203" s="97"/>
      <c r="I203" s="2"/>
      <c r="J203" s="2"/>
      <c r="K203" s="4"/>
      <c r="L203" s="2"/>
      <c r="M203" s="2"/>
      <c r="N203" s="2"/>
      <c r="O203" s="2"/>
      <c r="P203" s="4"/>
      <c r="Q203" s="2"/>
      <c r="R203" s="2"/>
      <c r="S203" s="12"/>
      <c r="T203" s="2"/>
      <c r="U203" s="2"/>
      <c r="V203" s="2"/>
      <c r="W203" s="2"/>
      <c r="X203" s="2"/>
      <c r="Y203" s="13"/>
      <c r="Z203" s="50"/>
      <c r="AA203" s="50"/>
      <c r="AB203" s="50"/>
      <c r="AC203" s="50"/>
    </row>
    <row r="204" spans="1:29" s="51" customFormat="1" ht="10.5" customHeight="1" x14ac:dyDescent="0.25">
      <c r="A204" s="68"/>
      <c r="B204" s="4"/>
      <c r="C204" s="97"/>
      <c r="I204" s="2"/>
      <c r="J204" s="2"/>
      <c r="K204" s="4"/>
      <c r="L204" s="2"/>
      <c r="M204" s="2"/>
      <c r="N204" s="2"/>
      <c r="O204" s="2"/>
      <c r="P204" s="4"/>
      <c r="Q204" s="2"/>
      <c r="R204" s="2"/>
      <c r="S204" s="12"/>
      <c r="T204" s="2"/>
      <c r="U204" s="2"/>
      <c r="V204" s="2"/>
      <c r="W204" s="2"/>
      <c r="X204" s="2"/>
      <c r="Y204" s="13"/>
      <c r="Z204" s="50"/>
      <c r="AA204" s="50"/>
      <c r="AB204" s="50"/>
      <c r="AC204" s="50"/>
    </row>
    <row r="205" spans="1:29" s="51" customFormat="1" ht="10.5" customHeight="1" x14ac:dyDescent="0.25">
      <c r="A205" s="68"/>
      <c r="B205" s="4"/>
      <c r="C205" s="97"/>
      <c r="I205" s="2"/>
      <c r="J205" s="2"/>
      <c r="K205" s="4"/>
      <c r="L205" s="2"/>
      <c r="M205" s="2"/>
      <c r="N205" s="2"/>
      <c r="O205" s="2"/>
      <c r="P205" s="4"/>
      <c r="Q205" s="2"/>
      <c r="R205" s="2"/>
      <c r="S205" s="12"/>
      <c r="T205" s="2"/>
      <c r="U205" s="2"/>
      <c r="V205" s="2"/>
      <c r="W205" s="2"/>
      <c r="X205" s="2"/>
      <c r="Y205" s="13"/>
      <c r="Z205" s="50"/>
      <c r="AA205" s="50"/>
      <c r="AB205" s="50"/>
      <c r="AC205" s="50"/>
    </row>
    <row r="206" spans="1:29" s="51" customFormat="1" ht="10.5" customHeight="1" x14ac:dyDescent="0.25">
      <c r="A206" s="68"/>
      <c r="B206" s="4"/>
      <c r="C206" s="97"/>
      <c r="I206" s="2"/>
      <c r="J206" s="2"/>
      <c r="K206" s="4"/>
      <c r="L206" s="2"/>
      <c r="M206" s="2"/>
      <c r="N206" s="2"/>
      <c r="O206" s="2"/>
      <c r="P206" s="4"/>
      <c r="Q206" s="2"/>
      <c r="R206" s="2"/>
      <c r="S206" s="12"/>
      <c r="T206" s="2"/>
      <c r="U206" s="2"/>
      <c r="V206" s="2"/>
      <c r="W206" s="2"/>
      <c r="X206" s="2"/>
      <c r="Y206" s="13"/>
      <c r="Z206" s="50"/>
      <c r="AA206" s="50"/>
      <c r="AB206" s="50"/>
      <c r="AC206" s="50"/>
    </row>
    <row r="207" spans="1:29" s="51" customFormat="1" ht="10.5" customHeight="1" x14ac:dyDescent="0.25">
      <c r="A207" s="68"/>
      <c r="B207" s="4"/>
      <c r="C207" s="97"/>
      <c r="I207" s="2"/>
      <c r="J207" s="2"/>
      <c r="K207" s="4"/>
      <c r="L207" s="2"/>
      <c r="M207" s="2"/>
      <c r="N207" s="2"/>
      <c r="O207" s="2"/>
      <c r="P207" s="4"/>
      <c r="Q207" s="2"/>
      <c r="R207" s="2"/>
      <c r="S207" s="12"/>
      <c r="T207" s="2"/>
      <c r="U207" s="2"/>
      <c r="V207" s="2"/>
      <c r="W207" s="2"/>
      <c r="X207" s="2"/>
      <c r="Y207" s="13"/>
      <c r="Z207" s="50"/>
      <c r="AA207" s="50"/>
      <c r="AB207" s="50"/>
      <c r="AC207" s="50"/>
    </row>
    <row r="208" spans="1:29" s="51" customFormat="1" ht="10.5" customHeight="1" x14ac:dyDescent="0.25">
      <c r="A208" s="68"/>
      <c r="B208" s="4"/>
      <c r="C208" s="97"/>
      <c r="I208" s="2"/>
      <c r="J208" s="2"/>
      <c r="K208" s="4"/>
      <c r="L208" s="2"/>
      <c r="M208" s="2"/>
      <c r="N208" s="2"/>
      <c r="O208" s="2"/>
      <c r="P208" s="4"/>
      <c r="Q208" s="2"/>
      <c r="R208" s="2"/>
      <c r="S208" s="12"/>
      <c r="T208" s="2"/>
      <c r="U208" s="2"/>
      <c r="V208" s="2"/>
      <c r="W208" s="2"/>
      <c r="X208" s="2"/>
      <c r="Y208" s="13"/>
      <c r="Z208" s="50"/>
      <c r="AA208" s="50"/>
      <c r="AB208" s="50"/>
      <c r="AC208" s="50"/>
    </row>
    <row r="209" spans="1:29" s="51" customFormat="1" ht="10.5" customHeight="1" x14ac:dyDescent="0.25">
      <c r="A209" s="68"/>
      <c r="B209" s="4"/>
      <c r="C209" s="97"/>
      <c r="I209" s="2"/>
      <c r="J209" s="2"/>
      <c r="K209" s="4"/>
      <c r="L209" s="2"/>
      <c r="M209" s="2"/>
      <c r="N209" s="2"/>
      <c r="O209" s="2"/>
      <c r="P209" s="4"/>
      <c r="Q209" s="2"/>
      <c r="R209" s="2"/>
      <c r="S209" s="12"/>
      <c r="T209" s="2"/>
      <c r="U209" s="2"/>
      <c r="V209" s="2"/>
      <c r="W209" s="2"/>
      <c r="X209" s="2"/>
      <c r="Y209" s="13"/>
      <c r="Z209" s="50"/>
      <c r="AA209" s="50"/>
      <c r="AB209" s="50"/>
      <c r="AC209" s="50"/>
    </row>
    <row r="210" spans="1:29" s="51" customFormat="1" ht="10.5" customHeight="1" x14ac:dyDescent="0.25">
      <c r="A210" s="68"/>
      <c r="B210" s="4"/>
      <c r="C210" s="97"/>
      <c r="I210" s="2"/>
      <c r="J210" s="2"/>
      <c r="K210" s="4"/>
      <c r="L210" s="2"/>
      <c r="M210" s="2"/>
      <c r="N210" s="2"/>
      <c r="O210" s="2"/>
      <c r="P210" s="4"/>
      <c r="Q210" s="2"/>
      <c r="R210" s="2"/>
      <c r="S210" s="12"/>
      <c r="T210" s="2"/>
      <c r="U210" s="2"/>
      <c r="V210" s="2"/>
      <c r="W210" s="2"/>
      <c r="X210" s="2"/>
      <c r="Y210" s="13"/>
      <c r="Z210" s="50"/>
      <c r="AA210" s="50"/>
      <c r="AB210" s="50"/>
      <c r="AC210" s="50"/>
    </row>
    <row r="211" spans="1:29" s="51" customFormat="1" ht="10.5" customHeight="1" x14ac:dyDescent="0.25">
      <c r="A211" s="68"/>
      <c r="B211" s="4"/>
      <c r="C211" s="97"/>
      <c r="I211" s="2"/>
      <c r="J211" s="2"/>
      <c r="K211" s="4"/>
      <c r="L211" s="2"/>
      <c r="M211" s="2"/>
      <c r="N211" s="2"/>
      <c r="O211" s="2"/>
      <c r="P211" s="4"/>
      <c r="Q211" s="2"/>
      <c r="R211" s="2"/>
      <c r="S211" s="12"/>
      <c r="T211" s="2"/>
      <c r="U211" s="2"/>
      <c r="V211" s="2"/>
      <c r="W211" s="2"/>
      <c r="X211" s="2"/>
      <c r="Y211" s="13"/>
      <c r="Z211" s="50"/>
      <c r="AA211" s="50"/>
      <c r="AB211" s="50"/>
      <c r="AC211" s="50"/>
    </row>
    <row r="212" spans="1:29" s="51" customFormat="1" ht="10.5" customHeight="1" x14ac:dyDescent="0.25">
      <c r="A212" s="68"/>
      <c r="B212" s="4"/>
      <c r="C212" s="97"/>
      <c r="I212" s="2"/>
      <c r="J212" s="2"/>
      <c r="K212" s="4"/>
      <c r="L212" s="2"/>
      <c r="M212" s="2"/>
      <c r="N212" s="2"/>
      <c r="O212" s="2"/>
      <c r="P212" s="4"/>
      <c r="Q212" s="2"/>
      <c r="R212" s="2"/>
      <c r="S212" s="12"/>
      <c r="T212" s="2"/>
      <c r="U212" s="2"/>
      <c r="V212" s="2"/>
      <c r="W212" s="2"/>
      <c r="X212" s="2"/>
      <c r="Y212" s="13"/>
      <c r="Z212" s="50"/>
      <c r="AA212" s="50"/>
      <c r="AB212" s="50"/>
      <c r="AC212" s="50"/>
    </row>
    <row r="213" spans="1:29" s="51" customFormat="1" ht="10.5" customHeight="1" x14ac:dyDescent="0.25">
      <c r="A213" s="68"/>
      <c r="B213" s="4"/>
      <c r="C213" s="97"/>
      <c r="I213" s="2"/>
      <c r="J213" s="2"/>
      <c r="K213" s="4"/>
      <c r="L213" s="2"/>
      <c r="M213" s="2"/>
      <c r="N213" s="2"/>
      <c r="O213" s="2"/>
      <c r="P213" s="4"/>
      <c r="Q213" s="2"/>
      <c r="R213" s="2"/>
      <c r="S213" s="12"/>
      <c r="T213" s="2"/>
      <c r="U213" s="2"/>
      <c r="V213" s="2"/>
      <c r="W213" s="2"/>
      <c r="X213" s="2"/>
      <c r="Y213" s="13"/>
      <c r="Z213" s="50"/>
      <c r="AA213" s="50"/>
      <c r="AB213" s="50"/>
      <c r="AC213" s="50"/>
    </row>
    <row r="214" spans="1:29" s="51" customFormat="1" ht="10.5" customHeight="1" x14ac:dyDescent="0.25">
      <c r="A214" s="68"/>
      <c r="B214" s="4"/>
      <c r="C214" s="97"/>
      <c r="I214" s="2"/>
      <c r="J214" s="2"/>
      <c r="K214" s="4"/>
      <c r="L214" s="2"/>
      <c r="M214" s="2"/>
      <c r="N214" s="2"/>
      <c r="O214" s="2"/>
      <c r="P214" s="4"/>
      <c r="Q214" s="2"/>
      <c r="R214" s="2"/>
      <c r="S214" s="12"/>
      <c r="T214" s="2"/>
      <c r="U214" s="2"/>
      <c r="V214" s="2"/>
      <c r="W214" s="2"/>
      <c r="X214" s="2"/>
      <c r="Y214" s="13"/>
      <c r="Z214" s="50"/>
      <c r="AA214" s="50"/>
      <c r="AB214" s="50"/>
      <c r="AC214" s="50"/>
    </row>
    <row r="215" spans="1:29" s="51" customFormat="1" ht="10.5" customHeight="1" x14ac:dyDescent="0.25">
      <c r="A215" s="68"/>
      <c r="B215" s="4"/>
      <c r="C215" s="97"/>
      <c r="I215" s="2"/>
      <c r="J215" s="2"/>
      <c r="K215" s="4"/>
      <c r="L215" s="2"/>
      <c r="M215" s="2"/>
      <c r="N215" s="2"/>
      <c r="O215" s="2"/>
      <c r="P215" s="4"/>
      <c r="Q215" s="2"/>
      <c r="R215" s="2"/>
      <c r="S215" s="12"/>
      <c r="T215" s="2"/>
      <c r="U215" s="2"/>
      <c r="V215" s="2"/>
      <c r="W215" s="2"/>
      <c r="X215" s="2"/>
      <c r="Y215" s="13"/>
      <c r="Z215" s="50"/>
      <c r="AA215" s="50"/>
      <c r="AB215" s="50"/>
      <c r="AC215" s="50"/>
    </row>
    <row r="216" spans="1:29" s="51" customFormat="1" ht="10.5" customHeight="1" x14ac:dyDescent="0.25">
      <c r="A216" s="68"/>
      <c r="B216" s="4"/>
      <c r="C216" s="97"/>
      <c r="I216" s="2"/>
      <c r="J216" s="2"/>
      <c r="K216" s="4"/>
      <c r="L216" s="2"/>
      <c r="M216" s="2"/>
      <c r="N216" s="2"/>
      <c r="O216" s="2"/>
      <c r="P216" s="4"/>
      <c r="Q216" s="2"/>
      <c r="R216" s="2"/>
      <c r="S216" s="12"/>
      <c r="T216" s="2"/>
      <c r="U216" s="2"/>
      <c r="V216" s="2"/>
      <c r="W216" s="2"/>
      <c r="X216" s="2"/>
      <c r="Y216" s="13"/>
      <c r="Z216" s="50"/>
      <c r="AA216" s="50"/>
      <c r="AB216" s="50"/>
      <c r="AC216" s="50"/>
    </row>
    <row r="217" spans="1:29" s="51" customFormat="1" ht="10.5" customHeight="1" x14ac:dyDescent="0.25">
      <c r="A217" s="68"/>
      <c r="B217" s="4"/>
      <c r="C217" s="97"/>
      <c r="I217" s="2"/>
      <c r="J217" s="2"/>
      <c r="K217" s="4"/>
      <c r="L217" s="2"/>
      <c r="M217" s="2"/>
      <c r="N217" s="2"/>
      <c r="O217" s="2"/>
      <c r="P217" s="4"/>
      <c r="Q217" s="2"/>
      <c r="R217" s="2"/>
      <c r="S217" s="12"/>
      <c r="T217" s="2"/>
      <c r="U217" s="2"/>
      <c r="V217" s="2"/>
      <c r="W217" s="2"/>
      <c r="X217" s="2"/>
      <c r="Y217" s="13"/>
      <c r="Z217" s="50"/>
      <c r="AA217" s="50"/>
      <c r="AB217" s="50"/>
      <c r="AC217" s="50"/>
    </row>
    <row r="218" spans="1:29" s="51" customFormat="1" ht="10.5" customHeight="1" x14ac:dyDescent="0.25">
      <c r="A218" s="68"/>
      <c r="B218" s="4"/>
      <c r="C218" s="97"/>
      <c r="I218" s="2"/>
      <c r="J218" s="2"/>
      <c r="K218" s="4"/>
      <c r="L218" s="2"/>
      <c r="M218" s="2"/>
      <c r="N218" s="2"/>
      <c r="O218" s="2"/>
      <c r="P218" s="4"/>
      <c r="Q218" s="2"/>
      <c r="R218" s="2"/>
      <c r="S218" s="12"/>
      <c r="T218" s="2"/>
      <c r="U218" s="2"/>
      <c r="V218" s="2"/>
      <c r="W218" s="2"/>
      <c r="X218" s="2"/>
      <c r="Y218" s="13"/>
      <c r="Z218" s="50"/>
      <c r="AA218" s="50"/>
      <c r="AB218" s="50"/>
      <c r="AC218" s="50"/>
    </row>
    <row r="219" spans="1:29" s="51" customFormat="1" ht="10.5" customHeight="1" x14ac:dyDescent="0.25">
      <c r="A219" s="68"/>
      <c r="B219" s="4"/>
      <c r="C219" s="97"/>
      <c r="I219" s="2"/>
      <c r="J219" s="2"/>
      <c r="K219" s="4"/>
      <c r="L219" s="2"/>
      <c r="M219" s="2"/>
      <c r="N219" s="2"/>
      <c r="O219" s="2"/>
      <c r="P219" s="4"/>
      <c r="Q219" s="2"/>
      <c r="R219" s="2"/>
      <c r="S219" s="12"/>
      <c r="T219" s="2"/>
      <c r="U219" s="2"/>
      <c r="V219" s="2"/>
      <c r="W219" s="2"/>
      <c r="X219" s="2"/>
      <c r="Y219" s="13"/>
      <c r="Z219" s="50"/>
      <c r="AA219" s="50"/>
      <c r="AB219" s="50"/>
      <c r="AC219" s="50"/>
    </row>
    <row r="220" spans="1:29" s="51" customFormat="1" ht="10.5" customHeight="1" x14ac:dyDescent="0.25">
      <c r="A220" s="68"/>
      <c r="B220" s="4"/>
      <c r="C220" s="97"/>
      <c r="I220" s="2"/>
      <c r="J220" s="2"/>
      <c r="K220" s="4"/>
      <c r="L220" s="2"/>
      <c r="M220" s="2"/>
      <c r="N220" s="2"/>
      <c r="O220" s="2"/>
      <c r="P220" s="4"/>
      <c r="Q220" s="2"/>
      <c r="R220" s="2"/>
      <c r="S220" s="12"/>
      <c r="T220" s="2"/>
      <c r="U220" s="2"/>
      <c r="V220" s="2"/>
      <c r="W220" s="2"/>
      <c r="X220" s="2"/>
      <c r="Y220" s="13"/>
      <c r="Z220" s="50"/>
      <c r="AA220" s="50"/>
      <c r="AB220" s="50"/>
      <c r="AC220" s="50"/>
    </row>
    <row r="221" spans="1:29" s="51" customFormat="1" ht="10.5" customHeight="1" x14ac:dyDescent="0.25">
      <c r="A221" s="68"/>
      <c r="B221" s="4"/>
      <c r="C221" s="97"/>
      <c r="I221" s="2"/>
      <c r="J221" s="2"/>
      <c r="K221" s="4"/>
      <c r="L221" s="2"/>
      <c r="M221" s="2"/>
      <c r="N221" s="2"/>
      <c r="O221" s="2"/>
      <c r="P221" s="4"/>
      <c r="Q221" s="2"/>
      <c r="R221" s="2"/>
      <c r="S221" s="12"/>
      <c r="T221" s="2"/>
      <c r="U221" s="2"/>
      <c r="V221" s="2"/>
      <c r="W221" s="2"/>
      <c r="X221" s="2"/>
      <c r="Y221" s="13"/>
      <c r="Z221" s="50"/>
      <c r="AA221" s="50"/>
      <c r="AB221" s="50"/>
      <c r="AC221" s="50"/>
    </row>
    <row r="222" spans="1:29" s="51" customFormat="1" ht="10.5" customHeight="1" x14ac:dyDescent="0.25">
      <c r="A222" s="68"/>
      <c r="B222" s="4"/>
      <c r="C222" s="97"/>
      <c r="I222" s="2"/>
      <c r="J222" s="2"/>
      <c r="K222" s="4"/>
      <c r="L222" s="2"/>
      <c r="M222" s="2"/>
      <c r="N222" s="2"/>
      <c r="O222" s="2"/>
      <c r="P222" s="4"/>
      <c r="Q222" s="2"/>
      <c r="R222" s="2"/>
      <c r="S222" s="12"/>
      <c r="T222" s="2"/>
      <c r="U222" s="2"/>
      <c r="V222" s="2"/>
      <c r="W222" s="2"/>
      <c r="X222" s="2"/>
      <c r="Y222" s="13"/>
      <c r="Z222" s="50"/>
      <c r="AA222" s="50"/>
      <c r="AB222" s="50"/>
      <c r="AC222" s="50"/>
    </row>
    <row r="223" spans="1:29" s="51" customFormat="1" ht="10.5" customHeight="1" x14ac:dyDescent="0.25">
      <c r="A223" s="68"/>
      <c r="B223" s="4"/>
      <c r="C223" s="97"/>
      <c r="I223" s="2"/>
      <c r="J223" s="2"/>
      <c r="K223" s="4"/>
      <c r="L223" s="2"/>
      <c r="M223" s="2"/>
      <c r="N223" s="2"/>
      <c r="O223" s="2"/>
      <c r="P223" s="4"/>
      <c r="Q223" s="2"/>
      <c r="R223" s="2"/>
      <c r="S223" s="12"/>
      <c r="T223" s="2"/>
      <c r="U223" s="2"/>
      <c r="V223" s="2"/>
      <c r="W223" s="2"/>
      <c r="X223" s="2"/>
      <c r="Y223" s="13"/>
      <c r="Z223" s="50"/>
      <c r="AA223" s="50"/>
      <c r="AB223" s="50"/>
      <c r="AC223" s="50"/>
    </row>
    <row r="224" spans="1:29" s="51" customFormat="1" ht="10.5" customHeight="1" x14ac:dyDescent="0.25">
      <c r="A224" s="68"/>
      <c r="B224" s="4"/>
      <c r="C224" s="97"/>
      <c r="I224" s="2"/>
      <c r="J224" s="2"/>
      <c r="K224" s="4"/>
      <c r="L224" s="2"/>
      <c r="M224" s="2"/>
      <c r="N224" s="2"/>
      <c r="O224" s="2"/>
      <c r="P224" s="4"/>
      <c r="Q224" s="2"/>
      <c r="R224" s="2"/>
      <c r="S224" s="12"/>
      <c r="T224" s="2"/>
      <c r="U224" s="2"/>
      <c r="V224" s="2"/>
      <c r="W224" s="2"/>
      <c r="X224" s="2"/>
      <c r="Y224" s="13"/>
      <c r="Z224" s="50"/>
      <c r="AA224" s="50"/>
      <c r="AB224" s="50"/>
      <c r="AC224" s="50"/>
    </row>
    <row r="225" spans="1:29" s="51" customFormat="1" ht="10.5" customHeight="1" x14ac:dyDescent="0.25">
      <c r="A225" s="68"/>
      <c r="B225" s="4"/>
      <c r="C225" s="97"/>
      <c r="I225" s="2"/>
      <c r="J225" s="2"/>
      <c r="K225" s="4"/>
      <c r="L225" s="2"/>
      <c r="M225" s="2"/>
      <c r="N225" s="2"/>
      <c r="O225" s="2"/>
      <c r="P225" s="4"/>
      <c r="Q225" s="2"/>
      <c r="R225" s="2"/>
      <c r="S225" s="12"/>
      <c r="T225" s="2"/>
      <c r="U225" s="2"/>
      <c r="V225" s="2"/>
      <c r="W225" s="2"/>
      <c r="X225" s="2"/>
      <c r="Y225" s="13"/>
      <c r="Z225" s="50"/>
      <c r="AA225" s="50"/>
      <c r="AB225" s="50"/>
      <c r="AC225" s="50"/>
    </row>
    <row r="226" spans="1:29" s="51" customFormat="1" ht="10.5" customHeight="1" x14ac:dyDescent="0.25">
      <c r="A226" s="68"/>
      <c r="B226" s="4"/>
      <c r="C226" s="97"/>
      <c r="I226" s="2"/>
      <c r="J226" s="2"/>
      <c r="K226" s="4"/>
      <c r="L226" s="2"/>
      <c r="M226" s="2"/>
      <c r="N226" s="2"/>
      <c r="O226" s="2"/>
      <c r="P226" s="4"/>
      <c r="Q226" s="2"/>
      <c r="R226" s="2"/>
      <c r="S226" s="12"/>
      <c r="T226" s="2"/>
      <c r="U226" s="2"/>
      <c r="V226" s="2"/>
      <c r="W226" s="2"/>
      <c r="X226" s="2"/>
      <c r="Y226" s="13"/>
      <c r="Z226" s="50"/>
      <c r="AA226" s="50"/>
      <c r="AB226" s="50"/>
      <c r="AC226" s="50"/>
    </row>
    <row r="227" spans="1:29" s="51" customFormat="1" ht="10.5" customHeight="1" x14ac:dyDescent="0.25">
      <c r="A227" s="68"/>
      <c r="B227" s="4"/>
      <c r="C227" s="97"/>
      <c r="I227" s="2"/>
      <c r="J227" s="2"/>
      <c r="K227" s="4"/>
      <c r="L227" s="2"/>
      <c r="M227" s="2"/>
      <c r="N227" s="2"/>
      <c r="O227" s="2"/>
      <c r="P227" s="4"/>
      <c r="Q227" s="2"/>
      <c r="R227" s="2"/>
      <c r="S227" s="12"/>
      <c r="T227" s="2"/>
      <c r="U227" s="2"/>
      <c r="V227" s="2"/>
      <c r="W227" s="2"/>
      <c r="X227" s="2"/>
      <c r="Y227" s="13"/>
      <c r="Z227" s="50"/>
      <c r="AA227" s="50"/>
      <c r="AB227" s="50"/>
      <c r="AC227" s="50"/>
    </row>
    <row r="228" spans="1:29" s="51" customFormat="1" ht="10.5" customHeight="1" x14ac:dyDescent="0.25">
      <c r="A228" s="68"/>
      <c r="B228" s="4"/>
      <c r="C228" s="97"/>
      <c r="I228" s="2"/>
      <c r="J228" s="2"/>
      <c r="K228" s="4"/>
      <c r="L228" s="2"/>
      <c r="M228" s="2"/>
      <c r="N228" s="2"/>
      <c r="O228" s="2"/>
      <c r="P228" s="4"/>
      <c r="Q228" s="2"/>
      <c r="R228" s="2"/>
      <c r="S228" s="12"/>
      <c r="T228" s="2"/>
      <c r="U228" s="2"/>
      <c r="V228" s="2"/>
      <c r="W228" s="2"/>
      <c r="X228" s="2"/>
      <c r="Y228" s="13"/>
      <c r="Z228" s="50"/>
      <c r="AA228" s="50"/>
      <c r="AB228" s="50"/>
      <c r="AC228" s="50"/>
    </row>
    <row r="229" spans="1:29" s="51" customFormat="1" ht="10.5" customHeight="1" x14ac:dyDescent="0.25">
      <c r="A229" s="68"/>
      <c r="B229" s="4"/>
      <c r="C229" s="97"/>
      <c r="I229" s="2"/>
      <c r="J229" s="2"/>
      <c r="K229" s="4"/>
      <c r="L229" s="2"/>
      <c r="M229" s="2"/>
      <c r="N229" s="2"/>
      <c r="O229" s="2"/>
      <c r="P229" s="4"/>
      <c r="Q229" s="2"/>
      <c r="R229" s="2"/>
      <c r="S229" s="12"/>
      <c r="T229" s="2"/>
      <c r="U229" s="2"/>
      <c r="V229" s="2"/>
      <c r="W229" s="2"/>
      <c r="X229" s="2"/>
      <c r="Y229" s="13"/>
      <c r="Z229" s="50"/>
      <c r="AA229" s="50"/>
      <c r="AB229" s="50"/>
      <c r="AC229" s="50"/>
    </row>
    <row r="230" spans="1:29" s="51" customFormat="1" ht="10.5" customHeight="1" x14ac:dyDescent="0.25">
      <c r="A230" s="68"/>
      <c r="B230" s="4"/>
      <c r="C230" s="97"/>
      <c r="I230" s="2"/>
      <c r="J230" s="2"/>
      <c r="K230" s="4"/>
      <c r="L230" s="2"/>
      <c r="M230" s="2"/>
      <c r="N230" s="2"/>
      <c r="O230" s="2"/>
      <c r="P230" s="4"/>
      <c r="Q230" s="2"/>
      <c r="R230" s="2"/>
      <c r="S230" s="12"/>
      <c r="T230" s="2"/>
      <c r="U230" s="2"/>
      <c r="V230" s="2"/>
      <c r="W230" s="2"/>
      <c r="X230" s="2"/>
      <c r="Y230" s="13"/>
      <c r="Z230" s="50"/>
      <c r="AA230" s="50"/>
      <c r="AB230" s="50"/>
      <c r="AC230" s="50"/>
    </row>
    <row r="231" spans="1:29" s="51" customFormat="1" ht="10.5" customHeight="1" x14ac:dyDescent="0.25">
      <c r="A231" s="68"/>
      <c r="B231" s="4"/>
      <c r="C231" s="97"/>
      <c r="I231" s="2"/>
      <c r="J231" s="2"/>
      <c r="K231" s="4"/>
      <c r="L231" s="2"/>
      <c r="M231" s="2"/>
      <c r="N231" s="2"/>
      <c r="O231" s="2"/>
      <c r="P231" s="4"/>
      <c r="Q231" s="2"/>
      <c r="R231" s="2"/>
      <c r="S231" s="12"/>
      <c r="T231" s="2"/>
      <c r="U231" s="2"/>
      <c r="V231" s="2"/>
      <c r="W231" s="2"/>
      <c r="X231" s="2"/>
      <c r="Y231" s="13"/>
      <c r="Z231" s="50"/>
      <c r="AA231" s="50"/>
      <c r="AB231" s="50"/>
      <c r="AC231" s="50"/>
    </row>
    <row r="232" spans="1:29" s="51" customFormat="1" ht="10.5" customHeight="1" x14ac:dyDescent="0.25">
      <c r="A232" s="68"/>
      <c r="B232" s="4"/>
      <c r="C232" s="97"/>
      <c r="I232" s="2"/>
      <c r="J232" s="2"/>
      <c r="K232" s="4"/>
      <c r="L232" s="2"/>
      <c r="M232" s="2"/>
      <c r="N232" s="2"/>
      <c r="O232" s="2"/>
      <c r="P232" s="4"/>
      <c r="Q232" s="2"/>
      <c r="R232" s="2"/>
      <c r="S232" s="12"/>
      <c r="T232" s="2"/>
      <c r="U232" s="2"/>
      <c r="V232" s="2"/>
      <c r="W232" s="2"/>
      <c r="X232" s="2"/>
      <c r="Y232" s="13"/>
      <c r="Z232" s="50"/>
      <c r="AA232" s="50"/>
      <c r="AB232" s="50"/>
      <c r="AC232" s="50"/>
    </row>
    <row r="233" spans="1:29" s="51" customFormat="1" ht="10.5" customHeight="1" x14ac:dyDescent="0.25">
      <c r="A233" s="68"/>
      <c r="B233" s="4"/>
      <c r="C233" s="97"/>
      <c r="I233" s="2"/>
      <c r="J233" s="2"/>
      <c r="K233" s="4"/>
      <c r="L233" s="2"/>
      <c r="M233" s="2"/>
      <c r="N233" s="2"/>
      <c r="O233" s="2"/>
      <c r="P233" s="4"/>
      <c r="Q233" s="2"/>
      <c r="R233" s="2"/>
      <c r="S233" s="12"/>
      <c r="T233" s="2"/>
      <c r="U233" s="2"/>
      <c r="V233" s="2"/>
      <c r="W233" s="2"/>
      <c r="X233" s="2"/>
      <c r="Y233" s="13"/>
      <c r="Z233" s="50"/>
      <c r="AA233" s="50"/>
      <c r="AB233" s="50"/>
      <c r="AC233" s="50"/>
    </row>
    <row r="234" spans="1:29" s="51" customFormat="1" ht="10.5" customHeight="1" x14ac:dyDescent="0.25">
      <c r="A234" s="68"/>
      <c r="B234" s="4"/>
      <c r="C234" s="97"/>
      <c r="I234" s="2"/>
      <c r="J234" s="2"/>
      <c r="K234" s="4"/>
      <c r="L234" s="2"/>
      <c r="M234" s="2"/>
      <c r="N234" s="2"/>
      <c r="O234" s="2"/>
      <c r="P234" s="4"/>
      <c r="Q234" s="2"/>
      <c r="R234" s="2"/>
      <c r="S234" s="12"/>
      <c r="T234" s="2"/>
      <c r="U234" s="2"/>
      <c r="V234" s="2"/>
      <c r="W234" s="2"/>
      <c r="X234" s="2"/>
      <c r="Y234" s="13"/>
      <c r="Z234" s="50"/>
      <c r="AA234" s="50"/>
      <c r="AB234" s="50"/>
      <c r="AC234" s="50"/>
    </row>
    <row r="235" spans="1:29" s="51" customFormat="1" ht="10.5" customHeight="1" x14ac:dyDescent="0.25">
      <c r="A235" s="68"/>
      <c r="B235" s="4"/>
      <c r="C235" s="97"/>
      <c r="I235" s="2"/>
      <c r="J235" s="2"/>
      <c r="K235" s="4"/>
      <c r="L235" s="2"/>
      <c r="M235" s="2"/>
      <c r="N235" s="2"/>
      <c r="O235" s="2"/>
      <c r="P235" s="4"/>
      <c r="Q235" s="2"/>
      <c r="R235" s="2"/>
      <c r="S235" s="12"/>
      <c r="T235" s="2"/>
      <c r="U235" s="2"/>
      <c r="V235" s="2"/>
      <c r="W235" s="2"/>
      <c r="X235" s="2"/>
      <c r="Y235" s="13"/>
      <c r="Z235" s="50"/>
      <c r="AA235" s="50"/>
      <c r="AB235" s="50"/>
      <c r="AC235" s="50"/>
    </row>
    <row r="236" spans="1:29" s="51" customFormat="1" ht="10.5" customHeight="1" x14ac:dyDescent="0.25">
      <c r="A236" s="68"/>
      <c r="B236" s="4"/>
      <c r="C236" s="97"/>
      <c r="I236" s="2"/>
      <c r="J236" s="2"/>
      <c r="K236" s="4"/>
      <c r="L236" s="2"/>
      <c r="M236" s="2"/>
      <c r="N236" s="2"/>
      <c r="O236" s="2"/>
      <c r="P236" s="4"/>
      <c r="Q236" s="2"/>
      <c r="R236" s="2"/>
      <c r="S236" s="12"/>
      <c r="T236" s="2"/>
      <c r="U236" s="2"/>
      <c r="V236" s="2"/>
      <c r="W236" s="2"/>
      <c r="X236" s="2"/>
      <c r="Y236" s="13"/>
      <c r="Z236" s="50"/>
      <c r="AA236" s="50"/>
      <c r="AB236" s="50"/>
      <c r="AC236" s="50"/>
    </row>
    <row r="237" spans="1:29" s="51" customFormat="1" ht="10.5" customHeight="1" x14ac:dyDescent="0.25">
      <c r="A237" s="68"/>
      <c r="B237" s="4"/>
      <c r="C237" s="97"/>
      <c r="I237" s="2"/>
      <c r="J237" s="2"/>
      <c r="K237" s="4"/>
      <c r="L237" s="2"/>
      <c r="M237" s="2"/>
      <c r="N237" s="2"/>
      <c r="O237" s="2"/>
      <c r="P237" s="4"/>
      <c r="Q237" s="2"/>
      <c r="R237" s="2"/>
      <c r="S237" s="12"/>
      <c r="T237" s="2"/>
      <c r="U237" s="2"/>
      <c r="V237" s="2"/>
      <c r="W237" s="2"/>
      <c r="X237" s="2"/>
      <c r="Y237" s="13"/>
      <c r="Z237" s="50"/>
      <c r="AA237" s="50"/>
      <c r="AB237" s="50"/>
      <c r="AC237" s="50"/>
    </row>
    <row r="238" spans="1:29" s="51" customFormat="1" ht="10.5" customHeight="1" x14ac:dyDescent="0.25">
      <c r="A238" s="68"/>
      <c r="B238" s="4"/>
      <c r="C238" s="97"/>
      <c r="I238" s="2"/>
      <c r="J238" s="2"/>
      <c r="K238" s="4"/>
      <c r="L238" s="2"/>
      <c r="M238" s="2"/>
      <c r="N238" s="2"/>
      <c r="O238" s="2"/>
      <c r="P238" s="4"/>
      <c r="Q238" s="2"/>
      <c r="R238" s="2"/>
      <c r="S238" s="12"/>
      <c r="T238" s="2"/>
      <c r="U238" s="2"/>
      <c r="V238" s="2"/>
      <c r="W238" s="2"/>
      <c r="X238" s="2"/>
      <c r="Y238" s="13"/>
      <c r="Z238" s="50"/>
      <c r="AA238" s="50"/>
      <c r="AB238" s="50"/>
      <c r="AC238" s="50"/>
    </row>
    <row r="239" spans="1:29" s="51" customFormat="1" ht="10.5" customHeight="1" x14ac:dyDescent="0.25">
      <c r="A239" s="68"/>
      <c r="B239" s="4"/>
      <c r="C239" s="97"/>
      <c r="I239" s="2"/>
      <c r="J239" s="2"/>
      <c r="K239" s="4"/>
      <c r="L239" s="2"/>
      <c r="M239" s="2"/>
      <c r="N239" s="2"/>
      <c r="O239" s="2"/>
      <c r="P239" s="4"/>
      <c r="Q239" s="2"/>
      <c r="R239" s="2"/>
      <c r="S239" s="12"/>
      <c r="T239" s="2"/>
      <c r="U239" s="2"/>
      <c r="V239" s="2"/>
      <c r="W239" s="2"/>
      <c r="X239" s="2"/>
      <c r="Y239" s="13"/>
      <c r="Z239" s="50"/>
      <c r="AA239" s="50"/>
      <c r="AB239" s="50"/>
      <c r="AC239" s="50"/>
    </row>
    <row r="240" spans="1:29" s="51" customFormat="1" ht="10.5" customHeight="1" x14ac:dyDescent="0.25">
      <c r="A240" s="68"/>
      <c r="B240" s="4"/>
      <c r="C240" s="97"/>
      <c r="I240" s="2"/>
      <c r="J240" s="2"/>
      <c r="K240" s="4"/>
      <c r="L240" s="2"/>
      <c r="M240" s="2"/>
      <c r="N240" s="2"/>
      <c r="O240" s="2"/>
      <c r="P240" s="4"/>
      <c r="Q240" s="2"/>
      <c r="R240" s="2"/>
      <c r="S240" s="12"/>
      <c r="T240" s="2"/>
      <c r="U240" s="2"/>
      <c r="V240" s="2"/>
      <c r="W240" s="2"/>
      <c r="X240" s="2"/>
      <c r="Y240" s="13"/>
      <c r="Z240" s="50"/>
      <c r="AA240" s="50"/>
      <c r="AB240" s="50"/>
      <c r="AC240" s="50"/>
    </row>
    <row r="241" spans="1:29" s="51" customFormat="1" ht="10.5" customHeight="1" x14ac:dyDescent="0.25">
      <c r="A241" s="68"/>
      <c r="B241" s="4"/>
      <c r="C241" s="97"/>
      <c r="I241" s="2"/>
      <c r="J241" s="2"/>
      <c r="K241" s="4"/>
      <c r="L241" s="2"/>
      <c r="M241" s="2"/>
      <c r="N241" s="2"/>
      <c r="O241" s="2"/>
      <c r="P241" s="4"/>
      <c r="Q241" s="2"/>
      <c r="R241" s="2"/>
      <c r="S241" s="12"/>
      <c r="T241" s="2"/>
      <c r="U241" s="2"/>
      <c r="V241" s="2"/>
      <c r="W241" s="2"/>
      <c r="X241" s="2"/>
      <c r="Y241" s="13"/>
      <c r="Z241" s="50"/>
      <c r="AA241" s="50"/>
      <c r="AB241" s="50"/>
      <c r="AC241" s="50"/>
    </row>
    <row r="242" spans="1:29" s="51" customFormat="1" ht="10.5" customHeight="1" x14ac:dyDescent="0.25">
      <c r="A242" s="68"/>
      <c r="B242" s="4"/>
      <c r="C242" s="97"/>
      <c r="I242" s="2"/>
      <c r="J242" s="2"/>
      <c r="K242" s="4"/>
      <c r="L242" s="2"/>
      <c r="M242" s="2"/>
      <c r="N242" s="2"/>
      <c r="O242" s="2"/>
      <c r="P242" s="4"/>
      <c r="Q242" s="2"/>
      <c r="R242" s="2"/>
      <c r="S242" s="12"/>
      <c r="T242" s="2"/>
      <c r="U242" s="2"/>
      <c r="V242" s="2"/>
      <c r="W242" s="2"/>
      <c r="X242" s="2"/>
      <c r="Y242" s="13"/>
      <c r="Z242" s="50"/>
      <c r="AA242" s="50"/>
      <c r="AB242" s="50"/>
      <c r="AC242" s="50"/>
    </row>
    <row r="243" spans="1:29" s="51" customFormat="1" ht="10.5" customHeight="1" x14ac:dyDescent="0.25">
      <c r="A243" s="68"/>
      <c r="B243" s="4"/>
      <c r="C243" s="97"/>
      <c r="I243" s="2"/>
      <c r="J243" s="2"/>
      <c r="K243" s="4"/>
      <c r="L243" s="2"/>
      <c r="M243" s="2"/>
      <c r="N243" s="2"/>
      <c r="O243" s="2"/>
      <c r="P243" s="4"/>
      <c r="Q243" s="2"/>
      <c r="R243" s="2"/>
      <c r="S243" s="12"/>
      <c r="T243" s="2"/>
      <c r="U243" s="2"/>
      <c r="V243" s="2"/>
      <c r="W243" s="2"/>
      <c r="X243" s="2"/>
      <c r="Y243" s="13"/>
      <c r="Z243" s="50"/>
      <c r="AA243" s="50"/>
      <c r="AB243" s="50"/>
      <c r="AC243" s="50"/>
    </row>
    <row r="244" spans="1:29" s="51" customFormat="1" ht="10.5" customHeight="1" x14ac:dyDescent="0.25">
      <c r="A244" s="68"/>
      <c r="B244" s="4"/>
      <c r="C244" s="97"/>
      <c r="I244" s="2"/>
      <c r="J244" s="2"/>
      <c r="K244" s="4"/>
      <c r="L244" s="2"/>
      <c r="M244" s="2"/>
      <c r="N244" s="2"/>
      <c r="O244" s="2"/>
      <c r="P244" s="4"/>
      <c r="Q244" s="2"/>
      <c r="R244" s="2"/>
      <c r="S244" s="12"/>
      <c r="T244" s="2"/>
      <c r="U244" s="2"/>
      <c r="V244" s="2"/>
      <c r="W244" s="2"/>
      <c r="X244" s="2"/>
      <c r="Y244" s="13"/>
      <c r="Z244" s="50"/>
      <c r="AA244" s="50"/>
      <c r="AB244" s="50"/>
      <c r="AC244" s="50"/>
    </row>
    <row r="245" spans="1:29" s="51" customFormat="1" ht="10.5" customHeight="1" x14ac:dyDescent="0.25">
      <c r="A245" s="68"/>
      <c r="B245" s="4"/>
      <c r="C245" s="97"/>
      <c r="I245" s="2"/>
      <c r="J245" s="2"/>
      <c r="K245" s="4"/>
      <c r="L245" s="2"/>
      <c r="M245" s="2"/>
      <c r="N245" s="2"/>
      <c r="O245" s="2"/>
      <c r="P245" s="4"/>
      <c r="Q245" s="2"/>
      <c r="R245" s="2"/>
      <c r="S245" s="12"/>
      <c r="T245" s="2"/>
      <c r="U245" s="2"/>
      <c r="V245" s="2"/>
      <c r="W245" s="2"/>
      <c r="X245" s="2"/>
      <c r="Y245" s="13"/>
      <c r="Z245" s="50"/>
      <c r="AA245" s="50"/>
      <c r="AB245" s="50"/>
      <c r="AC245" s="50"/>
    </row>
    <row r="246" spans="1:29" s="51" customFormat="1" ht="10.5" customHeight="1" x14ac:dyDescent="0.25">
      <c r="A246" s="68"/>
      <c r="B246" s="4"/>
      <c r="C246" s="97"/>
      <c r="I246" s="2"/>
      <c r="J246" s="2"/>
      <c r="K246" s="4"/>
      <c r="L246" s="2"/>
      <c r="M246" s="2"/>
      <c r="N246" s="2"/>
      <c r="O246" s="2"/>
      <c r="P246" s="4"/>
      <c r="Q246" s="2"/>
      <c r="R246" s="2"/>
      <c r="S246" s="12"/>
      <c r="T246" s="2"/>
      <c r="U246" s="2"/>
      <c r="V246" s="2"/>
      <c r="W246" s="2"/>
      <c r="X246" s="2"/>
      <c r="Y246" s="13"/>
      <c r="Z246" s="50"/>
      <c r="AA246" s="50"/>
      <c r="AB246" s="50"/>
      <c r="AC246" s="50"/>
    </row>
    <row r="247" spans="1:29" s="51" customFormat="1" ht="10.5" customHeight="1" x14ac:dyDescent="0.25">
      <c r="A247" s="68"/>
      <c r="B247" s="4"/>
      <c r="C247" s="97"/>
      <c r="I247" s="2"/>
      <c r="J247" s="2"/>
      <c r="K247" s="4"/>
      <c r="L247" s="2"/>
      <c r="M247" s="2"/>
      <c r="N247" s="2"/>
      <c r="O247" s="2"/>
      <c r="P247" s="4"/>
      <c r="Q247" s="2"/>
      <c r="R247" s="2"/>
      <c r="S247" s="12"/>
      <c r="T247" s="2"/>
      <c r="U247" s="2"/>
      <c r="V247" s="2"/>
      <c r="W247" s="2"/>
      <c r="X247" s="2"/>
      <c r="Y247" s="13"/>
      <c r="Z247" s="50"/>
      <c r="AA247" s="50"/>
      <c r="AB247" s="50"/>
      <c r="AC247" s="50"/>
    </row>
    <row r="248" spans="1:29" s="51" customFormat="1" ht="10.5" customHeight="1" x14ac:dyDescent="0.25">
      <c r="A248" s="68"/>
      <c r="B248" s="4"/>
      <c r="C248" s="97"/>
      <c r="I248" s="2"/>
      <c r="J248" s="2"/>
      <c r="K248" s="4"/>
      <c r="L248" s="2"/>
      <c r="M248" s="2"/>
      <c r="N248" s="2"/>
      <c r="O248" s="2"/>
      <c r="P248" s="4"/>
      <c r="Q248" s="2"/>
      <c r="R248" s="2"/>
      <c r="S248" s="12"/>
      <c r="T248" s="2"/>
      <c r="U248" s="2"/>
      <c r="V248" s="2"/>
      <c r="W248" s="2"/>
      <c r="X248" s="2"/>
      <c r="Y248" s="13"/>
      <c r="Z248" s="50"/>
      <c r="AA248" s="50"/>
      <c r="AB248" s="50"/>
      <c r="AC248" s="50"/>
    </row>
    <row r="249" spans="1:29" s="51" customFormat="1" ht="10.5" customHeight="1" x14ac:dyDescent="0.25">
      <c r="A249" s="68"/>
      <c r="B249" s="4"/>
      <c r="C249" s="97"/>
      <c r="I249" s="2"/>
      <c r="J249" s="2"/>
      <c r="K249" s="4"/>
      <c r="L249" s="2"/>
      <c r="M249" s="2"/>
      <c r="N249" s="2"/>
      <c r="O249" s="2"/>
      <c r="P249" s="4"/>
      <c r="Q249" s="2"/>
      <c r="R249" s="2"/>
      <c r="S249" s="12"/>
      <c r="T249" s="2"/>
      <c r="U249" s="2"/>
      <c r="V249" s="2"/>
      <c r="W249" s="2"/>
      <c r="X249" s="2"/>
      <c r="Y249" s="13"/>
      <c r="Z249" s="50"/>
      <c r="AA249" s="50"/>
      <c r="AB249" s="50"/>
      <c r="AC249" s="50"/>
    </row>
    <row r="250" spans="1:29" s="51" customFormat="1" ht="10.5" customHeight="1" x14ac:dyDescent="0.25">
      <c r="A250" s="68"/>
      <c r="B250" s="4"/>
      <c r="C250" s="97"/>
      <c r="I250" s="2"/>
      <c r="J250" s="2"/>
      <c r="K250" s="4"/>
      <c r="L250" s="2"/>
      <c r="M250" s="2"/>
      <c r="N250" s="2"/>
      <c r="O250" s="2"/>
      <c r="P250" s="4"/>
      <c r="Q250" s="2"/>
      <c r="R250" s="2"/>
      <c r="S250" s="12"/>
      <c r="T250" s="2"/>
      <c r="U250" s="2"/>
      <c r="V250" s="2"/>
      <c r="W250" s="2"/>
      <c r="X250" s="2"/>
      <c r="Y250" s="13"/>
      <c r="Z250" s="50"/>
      <c r="AA250" s="50"/>
      <c r="AB250" s="50"/>
      <c r="AC250" s="50"/>
    </row>
    <row r="251" spans="1:29" s="51" customFormat="1" ht="10.5" customHeight="1" x14ac:dyDescent="0.25">
      <c r="A251" s="68"/>
      <c r="B251" s="4"/>
      <c r="C251" s="97"/>
      <c r="I251" s="2"/>
      <c r="J251" s="2"/>
      <c r="K251" s="4"/>
      <c r="L251" s="2"/>
      <c r="M251" s="2"/>
      <c r="N251" s="2"/>
      <c r="O251" s="2"/>
      <c r="P251" s="4"/>
      <c r="Q251" s="2"/>
      <c r="R251" s="2"/>
      <c r="S251" s="12"/>
      <c r="T251" s="2"/>
      <c r="U251" s="2"/>
      <c r="V251" s="2"/>
      <c r="W251" s="2"/>
      <c r="X251" s="2"/>
      <c r="Y251" s="13"/>
      <c r="Z251" s="50"/>
      <c r="AA251" s="50"/>
      <c r="AB251" s="50"/>
      <c r="AC251" s="50"/>
    </row>
    <row r="252" spans="1:29" s="51" customFormat="1" ht="10.5" customHeight="1" x14ac:dyDescent="0.25">
      <c r="A252" s="68"/>
      <c r="B252" s="4"/>
      <c r="C252" s="97"/>
      <c r="I252" s="2"/>
      <c r="J252" s="2"/>
      <c r="K252" s="4"/>
      <c r="L252" s="2"/>
      <c r="M252" s="2"/>
      <c r="N252" s="2"/>
      <c r="O252" s="2"/>
      <c r="P252" s="4"/>
      <c r="Q252" s="2"/>
      <c r="R252" s="2"/>
      <c r="S252" s="12"/>
      <c r="T252" s="2"/>
      <c r="U252" s="2"/>
      <c r="V252" s="2"/>
      <c r="W252" s="2"/>
      <c r="X252" s="2"/>
      <c r="Y252" s="13"/>
      <c r="Z252" s="50"/>
      <c r="AA252" s="50"/>
      <c r="AB252" s="50"/>
      <c r="AC252" s="50"/>
    </row>
    <row r="253" spans="1:29" s="51" customFormat="1" ht="10.5" customHeight="1" x14ac:dyDescent="0.25">
      <c r="A253" s="68"/>
      <c r="B253" s="4"/>
      <c r="C253" s="97"/>
      <c r="I253" s="2"/>
      <c r="J253" s="2"/>
      <c r="K253" s="4"/>
      <c r="L253" s="2"/>
      <c r="M253" s="2"/>
      <c r="N253" s="2"/>
      <c r="O253" s="2"/>
      <c r="P253" s="4"/>
      <c r="Q253" s="2"/>
      <c r="R253" s="2"/>
      <c r="S253" s="12"/>
      <c r="T253" s="2"/>
      <c r="U253" s="2"/>
      <c r="V253" s="2"/>
      <c r="W253" s="2"/>
      <c r="X253" s="2"/>
      <c r="Y253" s="13"/>
      <c r="Z253" s="50"/>
      <c r="AA253" s="50"/>
      <c r="AB253" s="50"/>
      <c r="AC253" s="50"/>
    </row>
    <row r="254" spans="1:29" s="51" customFormat="1" ht="10.5" customHeight="1" x14ac:dyDescent="0.25">
      <c r="A254" s="68"/>
      <c r="B254" s="4"/>
      <c r="C254" s="97"/>
      <c r="I254" s="2"/>
      <c r="J254" s="2"/>
      <c r="K254" s="4"/>
      <c r="L254" s="2"/>
      <c r="M254" s="2"/>
      <c r="N254" s="2"/>
      <c r="O254" s="2"/>
      <c r="P254" s="4"/>
      <c r="Q254" s="2"/>
      <c r="R254" s="2"/>
      <c r="S254" s="12"/>
      <c r="T254" s="2"/>
      <c r="U254" s="2"/>
      <c r="V254" s="2"/>
      <c r="W254" s="2"/>
      <c r="X254" s="2"/>
      <c r="Y254" s="13"/>
      <c r="Z254" s="50"/>
      <c r="AA254" s="50"/>
      <c r="AB254" s="50"/>
      <c r="AC254" s="50"/>
    </row>
    <row r="255" spans="1:29" s="51" customFormat="1" ht="10.5" customHeight="1" x14ac:dyDescent="0.25">
      <c r="A255" s="68"/>
      <c r="B255" s="4"/>
      <c r="C255" s="97"/>
      <c r="I255" s="2"/>
      <c r="J255" s="2"/>
      <c r="K255" s="4"/>
      <c r="L255" s="2"/>
      <c r="M255" s="2"/>
      <c r="N255" s="2"/>
      <c r="O255" s="2"/>
      <c r="P255" s="4"/>
      <c r="Q255" s="2"/>
      <c r="R255" s="2"/>
      <c r="S255" s="12"/>
      <c r="T255" s="2"/>
      <c r="U255" s="2"/>
      <c r="V255" s="2"/>
      <c r="W255" s="2"/>
      <c r="X255" s="2"/>
      <c r="Y255" s="13"/>
      <c r="Z255" s="50"/>
      <c r="AA255" s="50"/>
      <c r="AB255" s="50"/>
      <c r="AC255" s="50"/>
    </row>
    <row r="256" spans="1:29" s="51" customFormat="1" ht="10.5" customHeight="1" x14ac:dyDescent="0.25">
      <c r="A256" s="68"/>
      <c r="B256" s="4"/>
      <c r="C256" s="97"/>
      <c r="I256" s="2"/>
      <c r="J256" s="2"/>
      <c r="K256" s="4"/>
      <c r="L256" s="2"/>
      <c r="M256" s="2"/>
      <c r="N256" s="2"/>
      <c r="O256" s="2"/>
      <c r="P256" s="4"/>
      <c r="Q256" s="2"/>
      <c r="R256" s="2"/>
      <c r="S256" s="12"/>
      <c r="T256" s="2"/>
      <c r="U256" s="2"/>
      <c r="V256" s="2"/>
      <c r="W256" s="2"/>
      <c r="X256" s="2"/>
      <c r="Y256" s="13"/>
      <c r="Z256" s="50"/>
      <c r="AA256" s="50"/>
      <c r="AB256" s="50"/>
      <c r="AC256" s="50"/>
    </row>
    <row r="257" spans="1:29" s="51" customFormat="1" ht="10.5" customHeight="1" x14ac:dyDescent="0.25">
      <c r="A257" s="68"/>
      <c r="B257" s="4"/>
      <c r="C257" s="97"/>
      <c r="I257" s="2"/>
      <c r="J257" s="2"/>
      <c r="K257" s="4"/>
      <c r="L257" s="2"/>
      <c r="M257" s="2"/>
      <c r="N257" s="2"/>
      <c r="O257" s="2"/>
      <c r="P257" s="4"/>
      <c r="Q257" s="2"/>
      <c r="R257" s="2"/>
      <c r="S257" s="12"/>
      <c r="T257" s="2"/>
      <c r="U257" s="2"/>
      <c r="V257" s="2"/>
      <c r="W257" s="2"/>
      <c r="X257" s="2"/>
      <c r="Y257" s="13"/>
      <c r="Z257" s="50"/>
      <c r="AA257" s="50"/>
      <c r="AB257" s="50"/>
      <c r="AC257" s="50"/>
    </row>
    <row r="258" spans="1:29" s="51" customFormat="1" ht="10.5" customHeight="1" x14ac:dyDescent="0.25">
      <c r="A258" s="68"/>
      <c r="B258" s="4"/>
      <c r="C258" s="97"/>
      <c r="I258" s="2"/>
      <c r="J258" s="2"/>
      <c r="K258" s="4"/>
      <c r="L258" s="2"/>
      <c r="M258" s="2"/>
      <c r="N258" s="2"/>
      <c r="O258" s="2"/>
      <c r="P258" s="4"/>
      <c r="Q258" s="2"/>
      <c r="R258" s="2"/>
      <c r="S258" s="12"/>
      <c r="T258" s="2"/>
      <c r="U258" s="2"/>
      <c r="V258" s="2"/>
      <c r="W258" s="2"/>
      <c r="X258" s="2"/>
      <c r="Y258" s="13"/>
      <c r="Z258" s="50"/>
      <c r="AA258" s="50"/>
      <c r="AB258" s="50"/>
      <c r="AC258" s="50"/>
    </row>
    <row r="259" spans="1:29" s="51" customFormat="1" ht="10.5" customHeight="1" x14ac:dyDescent="0.25">
      <c r="A259" s="68"/>
      <c r="B259" s="4"/>
      <c r="C259" s="97"/>
      <c r="I259" s="2"/>
      <c r="J259" s="2"/>
      <c r="K259" s="4"/>
      <c r="L259" s="2"/>
      <c r="M259" s="2"/>
      <c r="N259" s="2"/>
      <c r="O259" s="2"/>
      <c r="P259" s="4"/>
      <c r="Q259" s="2"/>
      <c r="R259" s="2"/>
      <c r="S259" s="12"/>
      <c r="T259" s="2"/>
      <c r="U259" s="2"/>
      <c r="V259" s="2"/>
      <c r="W259" s="2"/>
      <c r="X259" s="2"/>
      <c r="Y259" s="13"/>
      <c r="Z259" s="50"/>
      <c r="AA259" s="50"/>
      <c r="AB259" s="50"/>
      <c r="AC259" s="50"/>
    </row>
    <row r="260" spans="1:29" s="51" customFormat="1" ht="10.5" customHeight="1" x14ac:dyDescent="0.25">
      <c r="A260" s="68"/>
      <c r="B260" s="4"/>
      <c r="C260" s="97"/>
      <c r="I260" s="2"/>
      <c r="J260" s="2"/>
      <c r="K260" s="4"/>
      <c r="L260" s="2"/>
      <c r="M260" s="2"/>
      <c r="N260" s="2"/>
      <c r="O260" s="2"/>
      <c r="P260" s="4"/>
      <c r="Q260" s="2"/>
      <c r="R260" s="2"/>
      <c r="S260" s="12"/>
      <c r="T260" s="2"/>
      <c r="U260" s="2"/>
      <c r="V260" s="2"/>
      <c r="W260" s="2"/>
      <c r="X260" s="2"/>
      <c r="Y260" s="13"/>
      <c r="Z260" s="50"/>
      <c r="AA260" s="50"/>
      <c r="AB260" s="50"/>
      <c r="AC260" s="50"/>
    </row>
    <row r="261" spans="1:29" s="51" customFormat="1" ht="10.5" customHeight="1" x14ac:dyDescent="0.25">
      <c r="A261" s="68"/>
      <c r="B261" s="4"/>
      <c r="C261" s="97"/>
      <c r="I261" s="2"/>
      <c r="J261" s="2"/>
      <c r="K261" s="4"/>
      <c r="L261" s="2"/>
      <c r="M261" s="2"/>
      <c r="N261" s="2"/>
      <c r="O261" s="2"/>
      <c r="P261" s="4"/>
      <c r="Q261" s="2"/>
      <c r="R261" s="2"/>
      <c r="S261" s="12"/>
      <c r="T261" s="2"/>
      <c r="U261" s="2"/>
      <c r="V261" s="2"/>
      <c r="W261" s="2"/>
      <c r="X261" s="2"/>
      <c r="Y261" s="13"/>
      <c r="Z261" s="50"/>
      <c r="AA261" s="50"/>
      <c r="AB261" s="50"/>
      <c r="AC261" s="50"/>
    </row>
    <row r="262" spans="1:29" s="51" customFormat="1" ht="10.5" customHeight="1" x14ac:dyDescent="0.25">
      <c r="A262" s="68"/>
      <c r="B262" s="4"/>
      <c r="C262" s="97"/>
      <c r="I262" s="2"/>
      <c r="J262" s="2"/>
      <c r="K262" s="4"/>
      <c r="L262" s="2"/>
      <c r="M262" s="2"/>
      <c r="N262" s="2"/>
      <c r="O262" s="2"/>
      <c r="P262" s="4"/>
      <c r="Q262" s="2"/>
      <c r="R262" s="2"/>
      <c r="S262" s="12"/>
      <c r="T262" s="2"/>
      <c r="U262" s="2"/>
      <c r="V262" s="2"/>
      <c r="W262" s="2"/>
      <c r="X262" s="2"/>
      <c r="Y262" s="13"/>
      <c r="Z262" s="50"/>
      <c r="AA262" s="50"/>
      <c r="AB262" s="50"/>
      <c r="AC262" s="50"/>
    </row>
    <row r="263" spans="1:29" s="51" customFormat="1" ht="10.5" customHeight="1" x14ac:dyDescent="0.25">
      <c r="A263" s="68"/>
      <c r="B263" s="4"/>
      <c r="C263" s="97"/>
      <c r="I263" s="2"/>
      <c r="J263" s="2"/>
      <c r="K263" s="4"/>
      <c r="L263" s="2"/>
      <c r="M263" s="2"/>
      <c r="N263" s="2"/>
      <c r="O263" s="2"/>
      <c r="P263" s="4"/>
      <c r="Q263" s="2"/>
      <c r="R263" s="2"/>
      <c r="S263" s="12"/>
      <c r="T263" s="2"/>
      <c r="U263" s="2"/>
      <c r="V263" s="2"/>
      <c r="W263" s="2"/>
      <c r="X263" s="2"/>
      <c r="Y263" s="13"/>
      <c r="Z263" s="50"/>
      <c r="AA263" s="50"/>
      <c r="AB263" s="50"/>
      <c r="AC263" s="50"/>
    </row>
    <row r="264" spans="1:29" s="51" customFormat="1" ht="10.5" customHeight="1" x14ac:dyDescent="0.25">
      <c r="A264" s="68"/>
      <c r="B264" s="4"/>
      <c r="C264" s="97"/>
      <c r="I264" s="2"/>
      <c r="J264" s="2"/>
      <c r="K264" s="4"/>
      <c r="L264" s="2"/>
      <c r="M264" s="2"/>
      <c r="N264" s="2"/>
      <c r="O264" s="2"/>
      <c r="P264" s="4"/>
      <c r="Q264" s="2"/>
      <c r="R264" s="2"/>
      <c r="S264" s="12"/>
      <c r="T264" s="2"/>
      <c r="U264" s="2"/>
      <c r="V264" s="2"/>
      <c r="W264" s="2"/>
      <c r="X264" s="2"/>
      <c r="Y264" s="13"/>
      <c r="Z264" s="50"/>
      <c r="AA264" s="50"/>
      <c r="AB264" s="50"/>
      <c r="AC264" s="50"/>
    </row>
    <row r="265" spans="1:29" s="51" customFormat="1" ht="10.5" customHeight="1" x14ac:dyDescent="0.25">
      <c r="A265" s="68"/>
      <c r="B265" s="4"/>
      <c r="C265" s="97"/>
      <c r="I265" s="2"/>
      <c r="J265" s="2"/>
      <c r="K265" s="4"/>
      <c r="L265" s="2"/>
      <c r="M265" s="2"/>
      <c r="N265" s="2"/>
      <c r="O265" s="2"/>
      <c r="P265" s="4"/>
      <c r="Q265" s="2"/>
      <c r="R265" s="2"/>
      <c r="S265" s="12"/>
      <c r="T265" s="2"/>
      <c r="U265" s="2"/>
      <c r="V265" s="2"/>
      <c r="W265" s="2"/>
      <c r="X265" s="2"/>
      <c r="Y265" s="13"/>
      <c r="Z265" s="50"/>
      <c r="AA265" s="50"/>
      <c r="AB265" s="50"/>
      <c r="AC265" s="50"/>
    </row>
    <row r="266" spans="1:29" s="51" customFormat="1" ht="10.5" customHeight="1" x14ac:dyDescent="0.25">
      <c r="A266" s="68"/>
      <c r="B266" s="4"/>
      <c r="C266" s="97"/>
      <c r="I266" s="2"/>
      <c r="J266" s="2"/>
      <c r="K266" s="4"/>
      <c r="L266" s="2"/>
      <c r="M266" s="2"/>
      <c r="N266" s="2"/>
      <c r="O266" s="2"/>
      <c r="P266" s="4"/>
      <c r="Q266" s="2"/>
      <c r="R266" s="2"/>
      <c r="S266" s="12"/>
      <c r="T266" s="2"/>
      <c r="U266" s="2"/>
      <c r="V266" s="2"/>
      <c r="W266" s="2"/>
      <c r="X266" s="2"/>
      <c r="Y266" s="13"/>
      <c r="Z266" s="50"/>
      <c r="AA266" s="50"/>
      <c r="AB266" s="50"/>
      <c r="AC266" s="50"/>
    </row>
    <row r="267" spans="1:29" s="51" customFormat="1" ht="10.5" customHeight="1" x14ac:dyDescent="0.25">
      <c r="A267" s="68"/>
      <c r="B267" s="4"/>
      <c r="C267" s="97"/>
      <c r="I267" s="2"/>
      <c r="J267" s="2"/>
      <c r="K267" s="4"/>
      <c r="L267" s="2"/>
      <c r="M267" s="2"/>
      <c r="N267" s="2"/>
      <c r="O267" s="2"/>
      <c r="P267" s="4"/>
      <c r="Q267" s="2"/>
      <c r="R267" s="2"/>
      <c r="S267" s="12"/>
      <c r="T267" s="2"/>
      <c r="U267" s="2"/>
      <c r="V267" s="2"/>
      <c r="W267" s="2"/>
      <c r="X267" s="2"/>
      <c r="Y267" s="13"/>
      <c r="Z267" s="50"/>
      <c r="AA267" s="50"/>
      <c r="AB267" s="50"/>
      <c r="AC267" s="50"/>
    </row>
    <row r="268" spans="1:29" s="51" customFormat="1" ht="10.5" customHeight="1" x14ac:dyDescent="0.25">
      <c r="A268" s="68"/>
      <c r="B268" s="4"/>
      <c r="C268" s="97"/>
      <c r="I268" s="2"/>
      <c r="J268" s="2"/>
      <c r="K268" s="4"/>
      <c r="L268" s="2"/>
      <c r="M268" s="2"/>
      <c r="N268" s="2"/>
      <c r="O268" s="2"/>
      <c r="P268" s="4"/>
      <c r="Q268" s="2"/>
      <c r="R268" s="2"/>
      <c r="S268" s="12"/>
      <c r="T268" s="2"/>
      <c r="U268" s="2"/>
      <c r="V268" s="2"/>
      <c r="W268" s="2"/>
      <c r="X268" s="2"/>
      <c r="Y268" s="13"/>
      <c r="Z268" s="50"/>
      <c r="AA268" s="50"/>
      <c r="AB268" s="50"/>
      <c r="AC268" s="50"/>
    </row>
    <row r="269" spans="1:29" s="51" customFormat="1" ht="10.5" customHeight="1" x14ac:dyDescent="0.25">
      <c r="A269" s="68"/>
      <c r="B269" s="4"/>
      <c r="C269" s="97"/>
      <c r="I269" s="2"/>
      <c r="J269" s="2"/>
      <c r="K269" s="4"/>
      <c r="L269" s="2"/>
      <c r="M269" s="2"/>
      <c r="N269" s="2"/>
      <c r="O269" s="2"/>
      <c r="P269" s="4"/>
      <c r="Q269" s="2"/>
      <c r="R269" s="2"/>
      <c r="S269" s="12"/>
      <c r="T269" s="2"/>
      <c r="U269" s="2"/>
      <c r="V269" s="2"/>
      <c r="W269" s="2"/>
      <c r="X269" s="2"/>
      <c r="Y269" s="13"/>
      <c r="Z269" s="50"/>
      <c r="AA269" s="50"/>
      <c r="AB269" s="50"/>
      <c r="AC269" s="50"/>
    </row>
    <row r="270" spans="1:29" s="51" customFormat="1" ht="10.5" customHeight="1" x14ac:dyDescent="0.25">
      <c r="A270" s="68"/>
      <c r="B270" s="4"/>
      <c r="C270" s="97"/>
      <c r="I270" s="2"/>
      <c r="J270" s="2"/>
      <c r="K270" s="4"/>
      <c r="L270" s="2"/>
      <c r="M270" s="2"/>
      <c r="N270" s="2"/>
      <c r="O270" s="2"/>
      <c r="P270" s="4"/>
      <c r="Q270" s="2"/>
      <c r="R270" s="2"/>
      <c r="S270" s="12"/>
      <c r="T270" s="2"/>
      <c r="U270" s="2"/>
      <c r="V270" s="2"/>
      <c r="W270" s="2"/>
      <c r="X270" s="2"/>
      <c r="Y270" s="13"/>
      <c r="Z270" s="50"/>
      <c r="AA270" s="50"/>
      <c r="AB270" s="50"/>
      <c r="AC270" s="50"/>
    </row>
    <row r="271" spans="1:29" s="51" customFormat="1" ht="10.5" customHeight="1" x14ac:dyDescent="0.25">
      <c r="A271" s="68"/>
      <c r="B271" s="4"/>
      <c r="C271" s="97"/>
      <c r="I271" s="2"/>
      <c r="J271" s="2"/>
      <c r="K271" s="4"/>
      <c r="L271" s="2"/>
      <c r="M271" s="2"/>
      <c r="N271" s="2"/>
      <c r="O271" s="2"/>
      <c r="P271" s="4"/>
      <c r="Q271" s="2"/>
      <c r="R271" s="2"/>
      <c r="S271" s="12"/>
      <c r="T271" s="2"/>
      <c r="U271" s="2"/>
      <c r="V271" s="2"/>
      <c r="W271" s="2"/>
      <c r="X271" s="2"/>
      <c r="Y271" s="13"/>
      <c r="Z271" s="50"/>
      <c r="AA271" s="50"/>
      <c r="AB271" s="50"/>
      <c r="AC271" s="50"/>
    </row>
    <row r="272" spans="1:29" s="51" customFormat="1" ht="10.5" customHeight="1" x14ac:dyDescent="0.25">
      <c r="A272" s="68"/>
      <c r="B272" s="4"/>
      <c r="C272" s="97"/>
      <c r="I272" s="2"/>
      <c r="J272" s="2"/>
      <c r="K272" s="4"/>
      <c r="L272" s="2"/>
      <c r="M272" s="2"/>
      <c r="N272" s="2"/>
      <c r="O272" s="2"/>
      <c r="P272" s="4"/>
      <c r="Q272" s="2"/>
      <c r="R272" s="2"/>
      <c r="S272" s="12"/>
      <c r="T272" s="2"/>
      <c r="U272" s="2"/>
      <c r="V272" s="2"/>
      <c r="W272" s="2"/>
      <c r="X272" s="2"/>
      <c r="Y272" s="13"/>
      <c r="Z272" s="50"/>
      <c r="AA272" s="50"/>
      <c r="AB272" s="50"/>
      <c r="AC272" s="50"/>
    </row>
    <row r="273" spans="1:29" s="51" customFormat="1" ht="10.5" customHeight="1" x14ac:dyDescent="0.25">
      <c r="A273" s="68"/>
      <c r="B273" s="4"/>
      <c r="C273" s="97"/>
      <c r="I273" s="2"/>
      <c r="J273" s="2"/>
      <c r="K273" s="4"/>
      <c r="L273" s="2"/>
      <c r="M273" s="2"/>
      <c r="N273" s="2"/>
      <c r="O273" s="2"/>
      <c r="P273" s="4"/>
      <c r="Q273" s="2"/>
      <c r="R273" s="2"/>
      <c r="S273" s="12"/>
      <c r="T273" s="2"/>
      <c r="U273" s="2"/>
      <c r="V273" s="2"/>
      <c r="W273" s="2"/>
      <c r="X273" s="2"/>
      <c r="Y273" s="13"/>
      <c r="Z273" s="50"/>
      <c r="AA273" s="50"/>
      <c r="AB273" s="50"/>
      <c r="AC273" s="50"/>
    </row>
    <row r="274" spans="1:29" s="51" customFormat="1" ht="10.5" customHeight="1" x14ac:dyDescent="0.25">
      <c r="A274" s="68"/>
      <c r="B274" s="4"/>
      <c r="C274" s="97"/>
      <c r="I274" s="2"/>
      <c r="J274" s="2"/>
      <c r="K274" s="4"/>
      <c r="L274" s="2"/>
      <c r="M274" s="2"/>
      <c r="N274" s="2"/>
      <c r="O274" s="2"/>
      <c r="P274" s="4"/>
      <c r="Q274" s="2"/>
      <c r="R274" s="2"/>
      <c r="S274" s="12"/>
      <c r="T274" s="2"/>
      <c r="U274" s="2"/>
      <c r="V274" s="2"/>
      <c r="W274" s="2"/>
      <c r="X274" s="2"/>
      <c r="Y274" s="13"/>
      <c r="Z274" s="50"/>
      <c r="AA274" s="50"/>
      <c r="AB274" s="50"/>
      <c r="AC274" s="50"/>
    </row>
    <row r="275" spans="1:29" s="51" customFormat="1" ht="10.5" customHeight="1" x14ac:dyDescent="0.25">
      <c r="A275" s="68"/>
      <c r="B275" s="4"/>
      <c r="C275" s="97"/>
      <c r="I275" s="2"/>
      <c r="J275" s="2"/>
      <c r="K275" s="4"/>
      <c r="L275" s="2"/>
      <c r="M275" s="2"/>
      <c r="N275" s="2"/>
      <c r="O275" s="2"/>
      <c r="P275" s="4"/>
      <c r="Q275" s="2"/>
      <c r="R275" s="2"/>
      <c r="S275" s="12"/>
      <c r="T275" s="2"/>
      <c r="U275" s="2"/>
      <c r="V275" s="2"/>
      <c r="W275" s="2"/>
      <c r="X275" s="2"/>
      <c r="Y275" s="13"/>
      <c r="Z275" s="50"/>
      <c r="AA275" s="50"/>
      <c r="AB275" s="50"/>
      <c r="AC275" s="50"/>
    </row>
    <row r="276" spans="1:29" s="51" customFormat="1" ht="10.5" customHeight="1" x14ac:dyDescent="0.25">
      <c r="A276" s="68"/>
      <c r="B276" s="4"/>
      <c r="C276" s="97"/>
      <c r="I276" s="2"/>
      <c r="J276" s="2"/>
      <c r="K276" s="4"/>
      <c r="L276" s="2"/>
      <c r="M276" s="2"/>
      <c r="N276" s="2"/>
      <c r="O276" s="2"/>
      <c r="P276" s="4"/>
      <c r="Q276" s="2"/>
      <c r="R276" s="2"/>
      <c r="S276" s="12"/>
      <c r="T276" s="2"/>
      <c r="U276" s="2"/>
      <c r="V276" s="2"/>
      <c r="W276" s="2"/>
      <c r="X276" s="2"/>
      <c r="Y276" s="13"/>
      <c r="Z276" s="50"/>
      <c r="AA276" s="50"/>
      <c r="AB276" s="50"/>
      <c r="AC276" s="50"/>
    </row>
    <row r="277" spans="1:29" s="51" customFormat="1" ht="10.5" customHeight="1" x14ac:dyDescent="0.25">
      <c r="A277" s="68"/>
      <c r="B277" s="4"/>
      <c r="C277" s="97"/>
      <c r="I277" s="2"/>
      <c r="J277" s="2"/>
      <c r="K277" s="4"/>
      <c r="L277" s="2"/>
      <c r="M277" s="2"/>
      <c r="N277" s="2"/>
      <c r="O277" s="2"/>
      <c r="P277" s="4"/>
      <c r="Q277" s="2"/>
      <c r="R277" s="2"/>
      <c r="S277" s="12"/>
      <c r="T277" s="2"/>
      <c r="U277" s="2"/>
      <c r="V277" s="2"/>
      <c r="W277" s="2"/>
      <c r="X277" s="2"/>
      <c r="Y277" s="13"/>
      <c r="Z277" s="50"/>
      <c r="AA277" s="50"/>
      <c r="AB277" s="50"/>
      <c r="AC277" s="50"/>
    </row>
    <row r="278" spans="1:29" s="51" customFormat="1" ht="10.5" customHeight="1" x14ac:dyDescent="0.25">
      <c r="A278" s="68"/>
      <c r="B278" s="4"/>
      <c r="C278" s="97"/>
      <c r="I278" s="2"/>
      <c r="J278" s="2"/>
      <c r="K278" s="4"/>
      <c r="L278" s="2"/>
      <c r="M278" s="2"/>
      <c r="N278" s="2"/>
      <c r="O278" s="2"/>
      <c r="P278" s="4"/>
      <c r="Q278" s="2"/>
      <c r="R278" s="2"/>
      <c r="S278" s="12"/>
      <c r="T278" s="2"/>
      <c r="U278" s="2"/>
      <c r="V278" s="2"/>
      <c r="W278" s="2"/>
      <c r="X278" s="2"/>
      <c r="Y278" s="13"/>
      <c r="Z278" s="50"/>
      <c r="AA278" s="50"/>
      <c r="AB278" s="50"/>
      <c r="AC278" s="50"/>
    </row>
    <row r="279" spans="1:29" s="51" customFormat="1" ht="10.5" customHeight="1" x14ac:dyDescent="0.25">
      <c r="A279" s="68"/>
      <c r="B279" s="4"/>
      <c r="C279" s="97"/>
      <c r="I279" s="2"/>
      <c r="J279" s="2"/>
      <c r="K279" s="4"/>
      <c r="L279" s="2"/>
      <c r="M279" s="2"/>
      <c r="N279" s="2"/>
      <c r="O279" s="2"/>
      <c r="P279" s="4"/>
      <c r="Q279" s="2"/>
      <c r="R279" s="2"/>
      <c r="S279" s="12"/>
      <c r="T279" s="2"/>
      <c r="U279" s="2"/>
      <c r="V279" s="2"/>
      <c r="W279" s="2"/>
      <c r="X279" s="2"/>
      <c r="Y279" s="13"/>
      <c r="Z279" s="50"/>
      <c r="AA279" s="50"/>
      <c r="AB279" s="50"/>
      <c r="AC279" s="50"/>
    </row>
    <row r="280" spans="1:29" s="51" customFormat="1" ht="10.5" customHeight="1" x14ac:dyDescent="0.25">
      <c r="A280" s="68"/>
      <c r="B280" s="4"/>
      <c r="C280" s="97"/>
      <c r="I280" s="2"/>
      <c r="J280" s="2"/>
      <c r="K280" s="4"/>
      <c r="L280" s="2"/>
      <c r="M280" s="2"/>
      <c r="N280" s="2"/>
      <c r="O280" s="2"/>
      <c r="P280" s="4"/>
      <c r="Q280" s="2"/>
      <c r="R280" s="2"/>
      <c r="S280" s="12"/>
      <c r="T280" s="2"/>
      <c r="U280" s="2"/>
      <c r="V280" s="2"/>
      <c r="W280" s="2"/>
      <c r="X280" s="2"/>
      <c r="Y280" s="13"/>
      <c r="Z280" s="50"/>
      <c r="AA280" s="50"/>
      <c r="AB280" s="50"/>
      <c r="AC280" s="50"/>
    </row>
    <row r="281" spans="1:29" s="51" customFormat="1" ht="10.5" customHeight="1" x14ac:dyDescent="0.25">
      <c r="A281" s="68"/>
      <c r="B281" s="4"/>
      <c r="C281" s="97"/>
      <c r="I281" s="2"/>
      <c r="J281" s="2"/>
      <c r="K281" s="4"/>
      <c r="L281" s="2"/>
      <c r="M281" s="2"/>
      <c r="N281" s="2"/>
      <c r="O281" s="2"/>
      <c r="P281" s="4"/>
      <c r="Q281" s="2"/>
      <c r="R281" s="2"/>
      <c r="S281" s="12"/>
      <c r="T281" s="2"/>
      <c r="U281" s="2"/>
      <c r="V281" s="2"/>
      <c r="W281" s="2"/>
      <c r="X281" s="2"/>
      <c r="Y281" s="13"/>
      <c r="Z281" s="50"/>
      <c r="AA281" s="50"/>
      <c r="AB281" s="50"/>
      <c r="AC281" s="50"/>
    </row>
    <row r="282" spans="1:29" s="51" customFormat="1" ht="10.5" customHeight="1" x14ac:dyDescent="0.25">
      <c r="A282" s="68"/>
      <c r="B282" s="4"/>
      <c r="C282" s="97"/>
      <c r="I282" s="2"/>
      <c r="J282" s="2"/>
      <c r="K282" s="4"/>
      <c r="L282" s="2"/>
      <c r="M282" s="2"/>
      <c r="N282" s="2"/>
      <c r="O282" s="2"/>
      <c r="P282" s="4"/>
      <c r="Q282" s="2"/>
      <c r="R282" s="2"/>
      <c r="S282" s="12"/>
      <c r="T282" s="2"/>
      <c r="U282" s="2"/>
      <c r="V282" s="2"/>
      <c r="W282" s="2"/>
      <c r="X282" s="2"/>
      <c r="Y282" s="13"/>
      <c r="Z282" s="50"/>
      <c r="AA282" s="50"/>
      <c r="AB282" s="50"/>
      <c r="AC282" s="50"/>
    </row>
    <row r="283" spans="1:29" s="51" customFormat="1" ht="10.5" customHeight="1" x14ac:dyDescent="0.25">
      <c r="A283" s="68"/>
      <c r="B283" s="4"/>
      <c r="C283" s="97"/>
      <c r="I283" s="2"/>
      <c r="J283" s="2"/>
      <c r="K283" s="4"/>
      <c r="L283" s="2"/>
      <c r="M283" s="2"/>
      <c r="N283" s="2"/>
      <c r="O283" s="2"/>
      <c r="P283" s="4"/>
      <c r="Q283" s="2"/>
      <c r="R283" s="2"/>
      <c r="S283" s="12"/>
      <c r="T283" s="2"/>
      <c r="U283" s="2"/>
      <c r="V283" s="2"/>
      <c r="W283" s="2"/>
      <c r="X283" s="2"/>
      <c r="Y283" s="13"/>
      <c r="Z283" s="50"/>
      <c r="AA283" s="50"/>
      <c r="AB283" s="50"/>
      <c r="AC283" s="50"/>
    </row>
    <row r="284" spans="1:29" s="51" customFormat="1" ht="10.5" customHeight="1" x14ac:dyDescent="0.25">
      <c r="A284" s="68"/>
      <c r="B284" s="4"/>
      <c r="C284" s="97"/>
      <c r="I284" s="2"/>
      <c r="J284" s="2"/>
      <c r="K284" s="4"/>
      <c r="L284" s="2"/>
      <c r="M284" s="2"/>
      <c r="N284" s="2"/>
      <c r="O284" s="2"/>
      <c r="P284" s="4"/>
      <c r="Q284" s="2"/>
      <c r="R284" s="2"/>
      <c r="S284" s="12"/>
      <c r="T284" s="2"/>
      <c r="U284" s="2"/>
      <c r="V284" s="2"/>
      <c r="W284" s="2"/>
      <c r="X284" s="2"/>
      <c r="Y284" s="13"/>
      <c r="Z284" s="50"/>
      <c r="AA284" s="50"/>
      <c r="AB284" s="50"/>
      <c r="AC284" s="50"/>
    </row>
    <row r="285" spans="1:29" s="51" customFormat="1" ht="10.5" customHeight="1" x14ac:dyDescent="0.25">
      <c r="A285" s="68"/>
      <c r="B285" s="4"/>
      <c r="C285" s="97"/>
      <c r="I285" s="2"/>
      <c r="J285" s="2"/>
      <c r="K285" s="4"/>
      <c r="L285" s="2"/>
      <c r="M285" s="2"/>
      <c r="N285" s="2"/>
      <c r="O285" s="2"/>
      <c r="P285" s="4"/>
      <c r="Q285" s="2"/>
      <c r="R285" s="2"/>
      <c r="S285" s="12"/>
      <c r="T285" s="2"/>
      <c r="U285" s="2"/>
      <c r="V285" s="2"/>
      <c r="W285" s="2"/>
      <c r="X285" s="2"/>
      <c r="Y285" s="13"/>
      <c r="Z285" s="50"/>
      <c r="AA285" s="50"/>
      <c r="AB285" s="50"/>
      <c r="AC285" s="50"/>
    </row>
    <row r="286" spans="1:29" s="51" customFormat="1" ht="10.5" customHeight="1" x14ac:dyDescent="0.25">
      <c r="A286" s="68"/>
      <c r="B286" s="4"/>
      <c r="C286" s="97"/>
      <c r="I286" s="2"/>
      <c r="J286" s="2"/>
      <c r="K286" s="4"/>
      <c r="L286" s="2"/>
      <c r="M286" s="2"/>
      <c r="N286" s="2"/>
      <c r="O286" s="2"/>
      <c r="P286" s="4"/>
      <c r="Q286" s="2"/>
      <c r="R286" s="2"/>
      <c r="S286" s="12"/>
      <c r="T286" s="2"/>
      <c r="U286" s="2"/>
      <c r="V286" s="2"/>
      <c r="W286" s="2"/>
      <c r="X286" s="2"/>
      <c r="Y286" s="13"/>
      <c r="Z286" s="50"/>
      <c r="AA286" s="50"/>
      <c r="AB286" s="50"/>
      <c r="AC286" s="50"/>
    </row>
    <row r="287" spans="1:29" s="51" customFormat="1" ht="10.5" customHeight="1" x14ac:dyDescent="0.25">
      <c r="A287" s="68"/>
      <c r="B287" s="4"/>
      <c r="C287" s="97"/>
      <c r="I287" s="2"/>
      <c r="J287" s="2"/>
      <c r="K287" s="4"/>
      <c r="L287" s="2"/>
      <c r="M287" s="2"/>
      <c r="N287" s="2"/>
      <c r="O287" s="2"/>
      <c r="P287" s="4"/>
      <c r="Q287" s="2"/>
      <c r="R287" s="2"/>
      <c r="S287" s="12"/>
      <c r="T287" s="2"/>
      <c r="U287" s="2"/>
      <c r="V287" s="2"/>
      <c r="W287" s="2"/>
      <c r="X287" s="2"/>
      <c r="Y287" s="13"/>
      <c r="Z287" s="50"/>
      <c r="AA287" s="50"/>
      <c r="AB287" s="50"/>
      <c r="AC287" s="50"/>
    </row>
    <row r="288" spans="1:29" s="51" customFormat="1" ht="10.5" customHeight="1" x14ac:dyDescent="0.25">
      <c r="A288" s="68"/>
      <c r="B288" s="4"/>
      <c r="C288" s="97"/>
      <c r="I288" s="2"/>
      <c r="J288" s="2"/>
      <c r="K288" s="4"/>
      <c r="L288" s="2"/>
      <c r="M288" s="2"/>
      <c r="N288" s="2"/>
      <c r="O288" s="2"/>
      <c r="P288" s="4"/>
      <c r="Q288" s="2"/>
      <c r="R288" s="2"/>
      <c r="S288" s="12"/>
      <c r="T288" s="2"/>
      <c r="U288" s="2"/>
      <c r="V288" s="2"/>
      <c r="W288" s="2"/>
      <c r="X288" s="2"/>
      <c r="Y288" s="13"/>
      <c r="Z288" s="50"/>
      <c r="AA288" s="50"/>
      <c r="AB288" s="50"/>
      <c r="AC288" s="50"/>
    </row>
    <row r="289" spans="1:29" s="51" customFormat="1" ht="10.5" customHeight="1" x14ac:dyDescent="0.25">
      <c r="A289" s="68"/>
      <c r="B289" s="4"/>
      <c r="C289" s="97"/>
      <c r="I289" s="2"/>
      <c r="J289" s="2"/>
      <c r="K289" s="4"/>
      <c r="L289" s="2"/>
      <c r="M289" s="2"/>
      <c r="N289" s="2"/>
      <c r="O289" s="2"/>
      <c r="P289" s="4"/>
      <c r="Q289" s="2"/>
      <c r="R289" s="2"/>
      <c r="S289" s="12"/>
      <c r="T289" s="2"/>
      <c r="U289" s="2"/>
      <c r="V289" s="2"/>
      <c r="W289" s="2"/>
      <c r="X289" s="2"/>
      <c r="Y289" s="13"/>
      <c r="Z289" s="50"/>
      <c r="AA289" s="50"/>
      <c r="AB289" s="50"/>
      <c r="AC289" s="50"/>
    </row>
    <row r="290" spans="1:29" s="51" customFormat="1" ht="10.5" customHeight="1" x14ac:dyDescent="0.25">
      <c r="A290" s="68"/>
      <c r="B290" s="4"/>
      <c r="C290" s="97"/>
      <c r="I290" s="2"/>
      <c r="J290" s="2"/>
      <c r="K290" s="4"/>
      <c r="L290" s="2"/>
      <c r="M290" s="2"/>
      <c r="N290" s="2"/>
      <c r="O290" s="2"/>
      <c r="P290" s="4"/>
      <c r="Q290" s="2"/>
      <c r="R290" s="2"/>
      <c r="S290" s="12"/>
      <c r="T290" s="2"/>
      <c r="U290" s="2"/>
      <c r="V290" s="2"/>
      <c r="W290" s="2"/>
      <c r="X290" s="2"/>
      <c r="Y290" s="13"/>
      <c r="Z290" s="50"/>
      <c r="AA290" s="50"/>
      <c r="AB290" s="50"/>
      <c r="AC290" s="50"/>
    </row>
    <row r="291" spans="1:29" s="51" customFormat="1" ht="10.5" customHeight="1" x14ac:dyDescent="0.25">
      <c r="A291" s="68"/>
      <c r="B291" s="4"/>
      <c r="C291" s="97"/>
      <c r="I291" s="2"/>
      <c r="J291" s="2"/>
      <c r="K291" s="4"/>
      <c r="L291" s="2"/>
      <c r="M291" s="2"/>
      <c r="N291" s="2"/>
      <c r="O291" s="2"/>
      <c r="P291" s="4"/>
      <c r="Q291" s="2"/>
      <c r="R291" s="2"/>
      <c r="S291" s="12"/>
      <c r="T291" s="2"/>
      <c r="U291" s="2"/>
      <c r="V291" s="2"/>
      <c r="W291" s="2"/>
      <c r="X291" s="2"/>
      <c r="Y291" s="13"/>
      <c r="Z291" s="50"/>
      <c r="AA291" s="50"/>
      <c r="AB291" s="50"/>
      <c r="AC291" s="50"/>
    </row>
    <row r="292" spans="1:29" s="51" customFormat="1" ht="10.5" customHeight="1" x14ac:dyDescent="0.25">
      <c r="A292" s="68"/>
      <c r="B292" s="4"/>
      <c r="C292" s="97"/>
      <c r="I292" s="2"/>
      <c r="J292" s="2"/>
      <c r="K292" s="4"/>
      <c r="L292" s="2"/>
      <c r="M292" s="2"/>
      <c r="N292" s="2"/>
      <c r="O292" s="2"/>
      <c r="P292" s="4"/>
      <c r="Q292" s="2"/>
      <c r="R292" s="2"/>
      <c r="S292" s="12"/>
      <c r="T292" s="2"/>
      <c r="U292" s="2"/>
      <c r="V292" s="2"/>
      <c r="W292" s="2"/>
      <c r="X292" s="2"/>
      <c r="Y292" s="13"/>
      <c r="Z292" s="50"/>
      <c r="AA292" s="50"/>
      <c r="AB292" s="50"/>
      <c r="AC292" s="50"/>
    </row>
    <row r="293" spans="1:29" s="51" customFormat="1" ht="10.5" customHeight="1" x14ac:dyDescent="0.25">
      <c r="A293" s="68"/>
      <c r="B293" s="4"/>
      <c r="C293" s="97"/>
      <c r="I293" s="2"/>
      <c r="J293" s="2"/>
      <c r="K293" s="4"/>
      <c r="L293" s="2"/>
      <c r="M293" s="2"/>
      <c r="N293" s="2"/>
      <c r="O293" s="2"/>
      <c r="P293" s="4"/>
      <c r="Q293" s="2"/>
      <c r="R293" s="2"/>
      <c r="S293" s="12"/>
      <c r="T293" s="2"/>
      <c r="U293" s="2"/>
      <c r="V293" s="2"/>
      <c r="W293" s="2"/>
      <c r="X293" s="2"/>
      <c r="Y293" s="13"/>
      <c r="Z293" s="50"/>
      <c r="AA293" s="50"/>
      <c r="AB293" s="50"/>
      <c r="AC293" s="50"/>
    </row>
    <row r="294" spans="1:29" s="51" customFormat="1" ht="10.5" customHeight="1" x14ac:dyDescent="0.25">
      <c r="A294" s="68"/>
      <c r="B294" s="4"/>
      <c r="C294" s="97"/>
      <c r="I294" s="2"/>
      <c r="J294" s="2"/>
      <c r="K294" s="4"/>
      <c r="L294" s="2"/>
      <c r="M294" s="2"/>
      <c r="N294" s="2"/>
      <c r="O294" s="2"/>
      <c r="P294" s="4"/>
      <c r="Q294" s="2"/>
      <c r="R294" s="2"/>
      <c r="S294" s="12"/>
      <c r="T294" s="2"/>
      <c r="U294" s="2"/>
      <c r="V294" s="2"/>
      <c r="W294" s="2"/>
      <c r="X294" s="2"/>
      <c r="Y294" s="13"/>
      <c r="Z294" s="50"/>
      <c r="AA294" s="50"/>
      <c r="AB294" s="50"/>
      <c r="AC294" s="50"/>
    </row>
    <row r="295" spans="1:29" s="51" customFormat="1" ht="10.5" customHeight="1" x14ac:dyDescent="0.25">
      <c r="A295" s="68"/>
      <c r="B295" s="4"/>
      <c r="C295" s="97"/>
      <c r="I295" s="2"/>
      <c r="J295" s="2"/>
      <c r="K295" s="4"/>
      <c r="L295" s="2"/>
      <c r="M295" s="2"/>
      <c r="N295" s="2"/>
      <c r="O295" s="2"/>
      <c r="P295" s="4"/>
      <c r="Q295" s="2"/>
      <c r="R295" s="2"/>
      <c r="S295" s="12"/>
      <c r="T295" s="2"/>
      <c r="U295" s="2"/>
      <c r="V295" s="2"/>
      <c r="W295" s="2"/>
      <c r="X295" s="2"/>
      <c r="Y295" s="13"/>
      <c r="Z295" s="50"/>
      <c r="AA295" s="50"/>
      <c r="AB295" s="50"/>
      <c r="AC295" s="50"/>
    </row>
    <row r="296" spans="1:29" s="51" customFormat="1" ht="10.5" customHeight="1" x14ac:dyDescent="0.25">
      <c r="A296" s="68"/>
      <c r="B296" s="4"/>
      <c r="C296" s="97"/>
      <c r="I296" s="2"/>
      <c r="J296" s="2"/>
      <c r="K296" s="4"/>
      <c r="L296" s="2"/>
      <c r="M296" s="2"/>
      <c r="N296" s="2"/>
      <c r="O296" s="2"/>
      <c r="P296" s="4"/>
      <c r="Q296" s="2"/>
      <c r="R296" s="2"/>
      <c r="S296" s="12"/>
      <c r="T296" s="2"/>
      <c r="U296" s="2"/>
      <c r="V296" s="2"/>
      <c r="W296" s="2"/>
      <c r="X296" s="2"/>
      <c r="Y296" s="13"/>
      <c r="Z296" s="50"/>
      <c r="AA296" s="50"/>
      <c r="AB296" s="50"/>
      <c r="AC296" s="50"/>
    </row>
    <row r="297" spans="1:29" s="51" customFormat="1" ht="10.5" customHeight="1" x14ac:dyDescent="0.25">
      <c r="A297" s="68"/>
      <c r="B297" s="4"/>
      <c r="C297" s="97"/>
      <c r="I297" s="2"/>
      <c r="J297" s="2"/>
      <c r="K297" s="4"/>
      <c r="L297" s="2"/>
      <c r="M297" s="2"/>
      <c r="N297" s="2"/>
      <c r="O297" s="2"/>
      <c r="P297" s="4"/>
      <c r="Q297" s="2"/>
      <c r="R297" s="2"/>
      <c r="S297" s="12"/>
      <c r="T297" s="2"/>
      <c r="U297" s="2"/>
      <c r="V297" s="2"/>
      <c r="W297" s="2"/>
      <c r="X297" s="2"/>
      <c r="Y297" s="13"/>
      <c r="Z297" s="50"/>
      <c r="AA297" s="50"/>
      <c r="AB297" s="50"/>
      <c r="AC297" s="50"/>
    </row>
    <row r="298" spans="1:29" s="51" customFormat="1" ht="10.5" customHeight="1" x14ac:dyDescent="0.25">
      <c r="A298" s="68"/>
      <c r="B298" s="4"/>
      <c r="C298" s="97"/>
      <c r="I298" s="2"/>
      <c r="J298" s="2"/>
      <c r="K298" s="4"/>
      <c r="L298" s="2"/>
      <c r="M298" s="2"/>
      <c r="N298" s="2"/>
      <c r="O298" s="2"/>
      <c r="P298" s="4"/>
      <c r="Q298" s="2"/>
      <c r="R298" s="2"/>
      <c r="S298" s="12"/>
      <c r="T298" s="2"/>
      <c r="U298" s="2"/>
      <c r="V298" s="2"/>
      <c r="W298" s="2"/>
      <c r="X298" s="2"/>
      <c r="Y298" s="13"/>
      <c r="Z298" s="50"/>
      <c r="AA298" s="50"/>
      <c r="AB298" s="50"/>
      <c r="AC298" s="50"/>
    </row>
    <row r="299" spans="1:29" s="51" customFormat="1" ht="10.5" customHeight="1" x14ac:dyDescent="0.25">
      <c r="A299" s="68"/>
      <c r="B299" s="4"/>
      <c r="C299" s="97"/>
      <c r="I299" s="2"/>
      <c r="J299" s="2"/>
      <c r="K299" s="4"/>
      <c r="L299" s="2"/>
      <c r="M299" s="2"/>
      <c r="N299" s="2"/>
      <c r="O299" s="2"/>
      <c r="P299" s="4"/>
      <c r="Q299" s="2"/>
      <c r="R299" s="2"/>
      <c r="S299" s="12"/>
      <c r="T299" s="2"/>
      <c r="U299" s="2"/>
      <c r="V299" s="2"/>
      <c r="W299" s="2"/>
      <c r="X299" s="2"/>
      <c r="Y299" s="13"/>
      <c r="Z299" s="50"/>
      <c r="AA299" s="50"/>
      <c r="AB299" s="50"/>
      <c r="AC299" s="50"/>
    </row>
    <row r="300" spans="1:29" s="51" customFormat="1" ht="10.5" customHeight="1" x14ac:dyDescent="0.25">
      <c r="A300" s="68"/>
      <c r="B300" s="4"/>
      <c r="C300" s="97"/>
      <c r="I300" s="2"/>
      <c r="J300" s="2"/>
      <c r="K300" s="4"/>
      <c r="L300" s="2"/>
      <c r="M300" s="2"/>
      <c r="N300" s="2"/>
      <c r="O300" s="2"/>
      <c r="P300" s="4"/>
      <c r="Q300" s="2"/>
      <c r="R300" s="2"/>
      <c r="S300" s="12"/>
      <c r="T300" s="2"/>
      <c r="U300" s="2"/>
      <c r="V300" s="2"/>
      <c r="W300" s="2"/>
      <c r="X300" s="2"/>
      <c r="Y300" s="13"/>
      <c r="Z300" s="50"/>
      <c r="AA300" s="50"/>
      <c r="AB300" s="50"/>
      <c r="AC300" s="50"/>
    </row>
    <row r="301" spans="1:29" s="51" customFormat="1" ht="10.5" customHeight="1" x14ac:dyDescent="0.25">
      <c r="A301" s="68"/>
      <c r="B301" s="4"/>
      <c r="C301" s="97"/>
      <c r="I301" s="2"/>
      <c r="J301" s="2"/>
      <c r="K301" s="4"/>
      <c r="L301" s="2"/>
      <c r="M301" s="2"/>
      <c r="N301" s="2"/>
      <c r="O301" s="2"/>
      <c r="P301" s="4"/>
      <c r="Q301" s="2"/>
      <c r="R301" s="2"/>
      <c r="S301" s="12"/>
      <c r="T301" s="2"/>
      <c r="U301" s="2"/>
      <c r="V301" s="2"/>
      <c r="W301" s="2"/>
      <c r="X301" s="2"/>
      <c r="Y301" s="13"/>
      <c r="Z301" s="50"/>
      <c r="AA301" s="50"/>
      <c r="AB301" s="50"/>
      <c r="AC301" s="50"/>
    </row>
    <row r="302" spans="1:29" s="51" customFormat="1" ht="10.5" customHeight="1" x14ac:dyDescent="0.25">
      <c r="A302" s="68"/>
      <c r="B302" s="4"/>
      <c r="C302" s="97"/>
      <c r="I302" s="2"/>
      <c r="J302" s="2"/>
      <c r="K302" s="4"/>
      <c r="L302" s="2"/>
      <c r="M302" s="2"/>
      <c r="N302" s="2"/>
      <c r="O302" s="2"/>
      <c r="P302" s="4"/>
      <c r="Q302" s="2"/>
      <c r="R302" s="2"/>
      <c r="S302" s="12"/>
      <c r="T302" s="2"/>
      <c r="U302" s="2"/>
      <c r="V302" s="2"/>
      <c r="W302" s="2"/>
      <c r="X302" s="2"/>
      <c r="Y302" s="13"/>
      <c r="Z302" s="50"/>
      <c r="AA302" s="50"/>
      <c r="AB302" s="50"/>
      <c r="AC302" s="50"/>
    </row>
    <row r="303" spans="1:29" s="51" customFormat="1" ht="10.5" customHeight="1" x14ac:dyDescent="0.25">
      <c r="A303" s="68"/>
      <c r="B303" s="4"/>
      <c r="C303" s="97"/>
      <c r="I303" s="2"/>
      <c r="J303" s="2"/>
      <c r="K303" s="4"/>
      <c r="L303" s="2"/>
      <c r="M303" s="2"/>
      <c r="N303" s="2"/>
      <c r="O303" s="2"/>
      <c r="P303" s="4"/>
      <c r="Q303" s="2"/>
      <c r="R303" s="2"/>
      <c r="S303" s="12"/>
      <c r="T303" s="2"/>
      <c r="U303" s="2"/>
      <c r="V303" s="2"/>
      <c r="W303" s="2"/>
      <c r="X303" s="2"/>
      <c r="Y303" s="13"/>
      <c r="Z303" s="50"/>
      <c r="AA303" s="50"/>
      <c r="AB303" s="50"/>
      <c r="AC303" s="50"/>
    </row>
    <row r="304" spans="1:29" s="51" customFormat="1" ht="10.5" customHeight="1" x14ac:dyDescent="0.25">
      <c r="A304" s="68"/>
      <c r="B304" s="4"/>
      <c r="C304" s="97"/>
      <c r="I304" s="2"/>
      <c r="J304" s="2"/>
      <c r="K304" s="4"/>
      <c r="L304" s="2"/>
      <c r="M304" s="2"/>
      <c r="N304" s="2"/>
      <c r="O304" s="2"/>
      <c r="P304" s="4"/>
      <c r="Q304" s="2"/>
      <c r="R304" s="2"/>
      <c r="S304" s="12"/>
      <c r="T304" s="2"/>
      <c r="U304" s="2"/>
      <c r="V304" s="2"/>
      <c r="W304" s="2"/>
      <c r="X304" s="2"/>
      <c r="Y304" s="13"/>
      <c r="Z304" s="50"/>
      <c r="AA304" s="50"/>
      <c r="AB304" s="50"/>
      <c r="AC304" s="50"/>
    </row>
    <row r="305" spans="1:29" s="51" customFormat="1" ht="10.5" customHeight="1" x14ac:dyDescent="0.25">
      <c r="A305" s="68"/>
      <c r="B305" s="4"/>
      <c r="C305" s="97"/>
      <c r="I305" s="2"/>
      <c r="J305" s="2"/>
      <c r="K305" s="4"/>
      <c r="L305" s="2"/>
      <c r="M305" s="2"/>
      <c r="N305" s="2"/>
      <c r="O305" s="2"/>
      <c r="P305" s="4"/>
      <c r="Q305" s="2"/>
      <c r="R305" s="2"/>
      <c r="S305" s="12"/>
      <c r="T305" s="2"/>
      <c r="U305" s="2"/>
      <c r="V305" s="2"/>
      <c r="W305" s="2"/>
      <c r="X305" s="2"/>
      <c r="Y305" s="13"/>
      <c r="Z305" s="50"/>
      <c r="AA305" s="50"/>
      <c r="AB305" s="50"/>
      <c r="AC305" s="50"/>
    </row>
    <row r="306" spans="1:29" s="51" customFormat="1" ht="10.5" customHeight="1" x14ac:dyDescent="0.25">
      <c r="A306" s="68"/>
      <c r="B306" s="4"/>
      <c r="C306" s="97"/>
      <c r="I306" s="2"/>
      <c r="J306" s="2"/>
      <c r="K306" s="4"/>
      <c r="L306" s="2"/>
      <c r="M306" s="2"/>
      <c r="N306" s="2"/>
      <c r="O306" s="2"/>
      <c r="P306" s="4"/>
      <c r="Q306" s="2"/>
      <c r="R306" s="2"/>
      <c r="S306" s="12"/>
      <c r="T306" s="2"/>
      <c r="U306" s="2"/>
      <c r="V306" s="2"/>
      <c r="W306" s="2"/>
      <c r="X306" s="2"/>
      <c r="Y306" s="13"/>
      <c r="Z306" s="50"/>
      <c r="AA306" s="50"/>
      <c r="AB306" s="50"/>
      <c r="AC306" s="50"/>
    </row>
    <row r="310" spans="1:29" ht="10.5" customHeight="1" x14ac:dyDescent="0.25">
      <c r="A310" s="15"/>
      <c r="B310" s="15"/>
      <c r="C310" s="15"/>
      <c r="I310" s="15"/>
      <c r="J310" s="15"/>
      <c r="L310" s="15"/>
      <c r="M310" s="15"/>
      <c r="N310" s="15"/>
      <c r="O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spans="1:29" ht="10.5" customHeight="1" x14ac:dyDescent="0.25">
      <c r="A311" s="15"/>
      <c r="B311" s="15"/>
      <c r="C311" s="15"/>
      <c r="I311" s="15"/>
      <c r="J311" s="15"/>
      <c r="L311" s="15"/>
      <c r="M311" s="15"/>
      <c r="N311" s="15"/>
      <c r="O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ht="10.5" customHeight="1" x14ac:dyDescent="0.25">
      <c r="A312" s="15"/>
      <c r="B312" s="15"/>
      <c r="C312" s="15"/>
      <c r="I312" s="15"/>
      <c r="J312" s="15"/>
      <c r="L312" s="15"/>
      <c r="M312" s="15"/>
      <c r="N312" s="15"/>
      <c r="O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ht="10.5" customHeight="1" x14ac:dyDescent="0.25">
      <c r="A313" s="15"/>
      <c r="B313" s="15"/>
      <c r="C313" s="15"/>
      <c r="I313" s="15"/>
      <c r="J313" s="15"/>
      <c r="L313" s="15"/>
      <c r="M313" s="15"/>
      <c r="N313" s="15"/>
      <c r="O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ht="10.5" customHeight="1" x14ac:dyDescent="0.25">
      <c r="A314" s="15"/>
      <c r="B314" s="15"/>
      <c r="C314" s="15"/>
      <c r="I314" s="15"/>
      <c r="J314" s="15"/>
      <c r="L314" s="15"/>
      <c r="M314" s="15"/>
      <c r="N314" s="15"/>
      <c r="O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spans="1:29" ht="10.5" customHeight="1" x14ac:dyDescent="0.25">
      <c r="A315" s="15"/>
      <c r="B315" s="15"/>
      <c r="C315" s="15"/>
      <c r="I315" s="15"/>
      <c r="J315" s="15"/>
      <c r="L315" s="15"/>
      <c r="M315" s="15"/>
      <c r="N315" s="15"/>
      <c r="O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ht="10.5" customHeight="1" x14ac:dyDescent="0.25">
      <c r="A316" s="15"/>
      <c r="B316" s="15"/>
      <c r="C316" s="15"/>
      <c r="I316" s="15"/>
      <c r="J316" s="15"/>
      <c r="L316" s="15"/>
      <c r="M316" s="15"/>
      <c r="N316" s="15"/>
      <c r="O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ht="10.5" customHeight="1" x14ac:dyDescent="0.25">
      <c r="A317" s="15"/>
      <c r="B317" s="15"/>
      <c r="C317" s="15"/>
      <c r="I317" s="15"/>
      <c r="J317" s="15"/>
      <c r="L317" s="15"/>
      <c r="M317" s="15"/>
      <c r="N317" s="15"/>
      <c r="O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spans="1:29" ht="10.5" customHeight="1" x14ac:dyDescent="0.25">
      <c r="A318" s="15"/>
      <c r="B318" s="15"/>
      <c r="C318" s="15"/>
      <c r="I318" s="15"/>
      <c r="J318" s="15"/>
      <c r="L318" s="15"/>
      <c r="M318" s="15"/>
      <c r="N318" s="15"/>
      <c r="O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ht="10.5" customHeight="1" x14ac:dyDescent="0.25">
      <c r="A319" s="15"/>
      <c r="B319" s="15"/>
      <c r="C319" s="15"/>
      <c r="I319" s="15"/>
      <c r="J319" s="15"/>
      <c r="L319" s="15"/>
      <c r="M319" s="15"/>
      <c r="N319" s="15"/>
      <c r="O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ht="10.5" customHeight="1" x14ac:dyDescent="0.25">
      <c r="A320" s="15"/>
      <c r="B320" s="15"/>
      <c r="C320" s="15"/>
      <c r="I320" s="15"/>
      <c r="J320" s="15"/>
      <c r="L320" s="15"/>
      <c r="M320" s="15"/>
      <c r="N320" s="15"/>
      <c r="O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</sheetData>
  <mergeCells count="14">
    <mergeCell ref="A6:A11"/>
    <mergeCell ref="D21:F21"/>
    <mergeCell ref="D24:G24"/>
    <mergeCell ref="H24:H26"/>
    <mergeCell ref="D25:D26"/>
    <mergeCell ref="E25:E26"/>
    <mergeCell ref="F25:F26"/>
    <mergeCell ref="E150:G150"/>
    <mergeCell ref="A33:A37"/>
    <mergeCell ref="A38:A43"/>
    <mergeCell ref="D62:D63"/>
    <mergeCell ref="F62:F63"/>
    <mergeCell ref="D64:D65"/>
    <mergeCell ref="F64:F65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 G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1:E100 E122:E141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3 G65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78 G145:G147">
      <formula1>900</formula1>
    </dataValidation>
    <dataValidation type="decimal" allowBlank="1" showErrorMessage="1" errorTitle="Ошибка" error="Допускается ввод только действительных чисел!" sqref="G70:G71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 E68">
      <formula1>900</formula1>
    </dataValidation>
    <dataValidation type="decimal" allowBlank="1" showErrorMessage="1" errorTitle="Ошибка" error="Допускается ввод только действительных чисел!" sqref="G73:G77 G143:G144 G109:G114 G117 G120 G17 G102 G79 G81:G100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48 G33 F8 G37 F40">
      <formula1>900</formula1>
    </dataValidation>
    <dataValidation type="decimal" allowBlank="1" showErrorMessage="1" errorTitle="Ошибка" error="Допускается ввод только неотрицательных чисел!" sqref="G29 G64 G66 G72 G2 G34:G36 G45:G62 G31 G8:G10 G4 G13 G103:G108 G15 G68 G40:G42 G122:G141">
      <formula1>0</formula1>
      <formula2>9.99999999999999E+23</formula2>
    </dataValidation>
  </dataValidations>
  <hyperlinks>
    <hyperlink ref="G145" location="'Форма 4.3.1'!$G$145" tooltip="Кликните по гиперссылке, чтобы перейти по гиперссылке или отредактировать её" display="https://portal.eias.ru/Portal/DownloadPage.aspx?type=12&amp;guid=cb2367fd-4c44-4bd3-8047-9d10ed357bb8"/>
  </hyperlink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2019</vt:lpstr>
      <vt:lpstr>List01_flag_index_1</vt:lpstr>
      <vt:lpstr>List01_flag_index_2</vt:lpstr>
      <vt:lpstr>List01_p16_data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2020-06-02T05:41:24Z</dcterms:modified>
</cp:coreProperties>
</file>