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Форма 4.3.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9" i="1" l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4" i="1"/>
  <c r="E87" i="1"/>
  <c r="E86" i="1"/>
  <c r="E85" i="1"/>
  <c r="E84" i="1"/>
  <c r="E81" i="1"/>
  <c r="E80" i="1"/>
  <c r="E79" i="1"/>
  <c r="E77" i="1"/>
  <c r="E75" i="1"/>
  <c r="E50" i="1"/>
  <c r="E48" i="1"/>
  <c r="E37" i="1"/>
  <c r="E36" i="1"/>
  <c r="E35" i="1"/>
  <c r="E34" i="1"/>
  <c r="E33" i="1"/>
  <c r="E32" i="1"/>
  <c r="E31" i="1"/>
  <c r="E30" i="1"/>
  <c r="E29" i="1"/>
  <c r="E28" i="1"/>
  <c r="E25" i="1"/>
  <c r="E24" i="1"/>
  <c r="E23" i="1"/>
  <c r="E22" i="1"/>
  <c r="E21" i="1"/>
  <c r="E20" i="1"/>
  <c r="E19" i="1"/>
  <c r="E9" i="1" s="1"/>
  <c r="E16" i="1"/>
  <c r="E14" i="1"/>
  <c r="E11" i="1"/>
  <c r="E8" i="1"/>
</calcChain>
</file>

<file path=xl/sharedStrings.xml><?xml version="1.0" encoding="utf-8"?>
<sst xmlns="http://schemas.openxmlformats.org/spreadsheetml/2006/main" count="301" uniqueCount="184">
  <si>
    <t>Форма 4.3.1 Информация об основных показателях финансово-хозяйственной деятельности МУП "Югорскэнергогаз", включая структуру основных производственных затрат (в сфере теплоснабжения), информация об основных технико-экономических параметрах деятельности МУП "Югорскэнергогаз".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</si>
  <si>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</si>
  <si>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</si>
  <si>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</si>
  <si>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</si>
  <si>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</si>
  <si>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1</t>
  </si>
  <si>
    <t>Дата сдачи годового бухгалтерского баланса в налоговые органы</t>
  </si>
  <si>
    <t>x</t>
  </si>
  <si>
    <t>Выручка от регулируемой деятельности по виду деятельности</t>
  </si>
  <si>
    <t>тыс. руб.</t>
  </si>
  <si>
    <t>Себестоимость производимых товаров (оказываемых услуг) по регулируемому виду деятельности, включая:</t>
  </si>
  <si>
    <t>3.1</t>
  </si>
  <si>
    <t>- расходы на покупаемую тепловую энергию (мощность), теплоноситель</t>
  </si>
  <si>
    <t>3.2</t>
  </si>
  <si>
    <t>- расходы на топливо</t>
  </si>
  <si>
    <t>3.2.1</t>
  </si>
  <si>
    <t>- вид топлива</t>
  </si>
  <si>
    <t>3.2.1.1</t>
  </si>
  <si>
    <t>- объем</t>
  </si>
  <si>
    <t>3.2.1.2</t>
  </si>
  <si>
    <t>- стоимость за единицу объема</t>
  </si>
  <si>
    <t>3.2.1.3</t>
  </si>
  <si>
    <t>- стоимость доставки</t>
  </si>
  <si>
    <t>3.2.1.4</t>
  </si>
  <si>
    <t>- способ приобретения</t>
  </si>
  <si>
    <t>Прямые договора без торгов</t>
  </si>
  <si>
    <t>3.3</t>
  </si>
  <si>
    <t>- расходы на покупаемую электрическую энергию (мощность), используемую в технологическом процессе</t>
  </si>
  <si>
    <t>3.3.1</t>
  </si>
  <si>
    <t>- средневзвешенная стоимость 1 кВт.ч (с учетом мощности)</t>
  </si>
  <si>
    <t>руб.</t>
  </si>
  <si>
    <t>3.3.2</t>
  </si>
  <si>
    <t>- объем приобретенной электрической энергии</t>
  </si>
  <si>
    <t>тыс. кВт ч</t>
  </si>
  <si>
    <t>3.4</t>
  </si>
  <si>
    <t>- расходы на приобретение холодной воды, используемой в технологическом процессе</t>
  </si>
  <si>
    <t>3.5</t>
  </si>
  <si>
    <t>- расходы на хим. реагенты, используемые в технологическом процессе</t>
  </si>
  <si>
    <t>3.6</t>
  </si>
  <si>
    <t>- расходы на оплату труда основного производственного персонала</t>
  </si>
  <si>
    <t>3.7</t>
  </si>
  <si>
    <t>- отчисления на социальные нужды основного производственного персонала</t>
  </si>
  <si>
    <t>3.8</t>
  </si>
  <si>
    <t>- расходы на оплату труда административно-управленческого персонала</t>
  </si>
  <si>
    <t>3.9</t>
  </si>
  <si>
    <t>- отчисления на социальные нужды административно-управленческого персонала</t>
  </si>
  <si>
    <t>3.10</t>
  </si>
  <si>
    <t>- расходы на амортизацию основных производственных средств</t>
  </si>
  <si>
    <t>3.11</t>
  </si>
  <si>
    <t>- расходы на аренду имущества, используемого для осуществления регулируемого вида деятельности</t>
  </si>
  <si>
    <t>3.12</t>
  </si>
  <si>
    <t>- общепроизводственные расходы, в том числе:</t>
  </si>
  <si>
    <t>3.12.1</t>
  </si>
  <si>
    <t>- расходы на текущий ремонт</t>
  </si>
  <si>
    <t>3.12.2</t>
  </si>
  <si>
    <t>- расходы на капитальный ремонт</t>
  </si>
  <si>
    <t>3.13</t>
  </si>
  <si>
    <t>- общехозяйственные расходы, в том числе:</t>
  </si>
  <si>
    <t>3.13.1</t>
  </si>
  <si>
    <t>3.13.2</t>
  </si>
  <si>
    <t>3.14</t>
  </si>
  <si>
    <t>- расходы на капитальный и текущий ремонт основных производственных средств</t>
  </si>
  <si>
    <t>3.15</t>
  </si>
  <si>
    <t>- прочие расходы, которые подлежат отнесению на регулируемые виды деятельности, в том числе:</t>
  </si>
  <si>
    <t>3.16.1</t>
  </si>
  <si>
    <t>- прочие расходы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</si>
  <si>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</si>
  <si>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</si>
  <si>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</si>
  <si>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</si>
  <si>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- размер расходования чистой прибыли на финансирование мероприятий, предусмотренных инвестиционной программой регулируемой организации</t>
  </si>
  <si>
    <t>Изменение стоимости основных фондов, в том числе:</t>
  </si>
  <si>
    <t>6.1</t>
  </si>
  <si>
    <t>- изменение стоимости основных фондов за счет их ввода в эксплуатацию (вывода из эксплуатации)</t>
  </si>
  <si>
    <t>6.1.1</t>
  </si>
  <si>
    <t>- изменение стоимости основных фондов за счет их ввода в эксплуатацию</t>
  </si>
  <si>
    <t>6.1.2</t>
  </si>
  <si>
    <t>- изменение стоимости основных фондов за счет их вывода в эксплуатацию</t>
  </si>
  <si>
    <t>6.2</t>
  </si>
  <si>
    <t>- изменение стоимости основных фондов за счет их переоценки</t>
  </si>
  <si>
    <t>Годовая бухгалтерская отчетность, включая бухгалтерский баланс и приложения к нему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</si>
  <si>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</si>
  <si>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Гкал/ч</t>
  </si>
  <si>
    <t>- источник тепловой энергии</t>
  </si>
  <si>
    <t>8.1</t>
  </si>
  <si>
    <t>Котельная №2</t>
  </si>
  <si>
    <t>8.2</t>
  </si>
  <si>
    <t>Котельная №3</t>
  </si>
  <si>
    <t>8.3</t>
  </si>
  <si>
    <t>Котельная №6</t>
  </si>
  <si>
    <t>8.4</t>
  </si>
  <si>
    <t>Котельная №7</t>
  </si>
  <si>
    <t>8.5</t>
  </si>
  <si>
    <t>Котельная №8</t>
  </si>
  <si>
    <t>8.6</t>
  </si>
  <si>
    <t>Котельная №9</t>
  </si>
  <si>
    <t>8.7</t>
  </si>
  <si>
    <t>Котельная №10</t>
  </si>
  <si>
    <t>8.8</t>
  </si>
  <si>
    <t>Котельная Авалон</t>
  </si>
  <si>
    <t>8.9</t>
  </si>
  <si>
    <t>Котельная №12</t>
  </si>
  <si>
    <t>8.10</t>
  </si>
  <si>
    <t>Котельная №14</t>
  </si>
  <si>
    <t>8.11</t>
  </si>
  <si>
    <t>Котельная №16</t>
  </si>
  <si>
    <t>8.12</t>
  </si>
  <si>
    <t>Котельная №17</t>
  </si>
  <si>
    <t>8.13</t>
  </si>
  <si>
    <t>Котельная №18</t>
  </si>
  <si>
    <t>8.14</t>
  </si>
  <si>
    <t>Котельная №19</t>
  </si>
  <si>
    <t>8.15</t>
  </si>
  <si>
    <t>Котельная №21/1</t>
  </si>
  <si>
    <t>8.16</t>
  </si>
  <si>
    <t>Котельная №21/2</t>
  </si>
  <si>
    <t>8.17</t>
  </si>
  <si>
    <t>Котельная №21/4</t>
  </si>
  <si>
    <t>8.18</t>
  </si>
  <si>
    <t>Котельная №21/8</t>
  </si>
  <si>
    <t>8.19</t>
  </si>
  <si>
    <t>Котельная №22</t>
  </si>
  <si>
    <t>8.20</t>
  </si>
  <si>
    <t>Котельная №25</t>
  </si>
  <si>
    <t>Тепловая нагрузка по договорам теплоснабжения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</si>
  <si>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</si>
  <si>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</si>
  <si>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</si>
  <si>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</si>
  <si>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Объем тепловой энергии, отпускаемой потребителям</t>
  </si>
  <si>
    <t>11.1</t>
  </si>
  <si>
    <t>- определенном по приборам учета, в т.ч.:</t>
  </si>
  <si>
    <t>11.1.1</t>
  </si>
  <si>
    <t>- 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</si>
  <si>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</si>
  <si>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- определенном расчетным путем (нормативам потребления коммунальных услуг)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</si>
  <si>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</si>
  <si>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</si>
  <si>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</si>
  <si>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</si>
  <si>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</si>
  <si>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</si>
  <si>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Среднесписочная численность основного производственного персонала</t>
  </si>
  <si>
    <t>человек</t>
  </si>
  <si>
    <t>Среднесписочная численность административно-управленческого персонала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</si>
  <si>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</si>
  <si>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кг у. т./Гкал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</si>
  <si>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</si>
  <si>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кг усл. топл./Гкал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</si>
  <si>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</si>
  <si>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</si>
  <si>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</si>
  <si>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</si>
  <si>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</si>
  <si>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</si>
  <si>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</si>
  <si>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</si>
  <si>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</si>
  <si>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</si>
  <si>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</si>
  <si>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</si>
  <si>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</si>
  <si>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</si>
  <si>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</si>
  <si>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</si>
  <si>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</si>
  <si>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</si>
  <si>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</si>
  <si>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Котельная №21/6</t>
  </si>
  <si>
    <t>18.19</t>
  </si>
  <si>
    <t>18.20</t>
  </si>
  <si>
    <t>18.21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</si>
  <si>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</si>
  <si>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</si>
  <si>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</si>
  <si>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 м/Гкал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</si>
  <si>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</si>
  <si>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</si>
  <si>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- информация о показателях физического износа объектов теплоснабжения</t>
  </si>
  <si>
    <t>21.2</t>
  </si>
  <si>
    <t>- информация о показателях энергетической эффективности объектов теплоснабжения</t>
  </si>
  <si>
    <r>
      <t xml:space="preserve">Единые теплоснабжающие организации размещают информацию, указанную в </t>
    </r>
    <r>
      <rPr>
        <sz val="10"/>
        <color rgb="FF0000FF"/>
        <rFont val="Arial"/>
        <family val="2"/>
        <charset val="204"/>
      </rPr>
      <t>пунктах 1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11.2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13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15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17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21.2</t>
    </r>
    <r>
      <rPr>
        <sz val="10"/>
        <color theme="1"/>
        <rFont val="Arial"/>
        <family val="2"/>
        <charset val="204"/>
      </rPr>
      <t xml:space="preserve"> формы.</t>
    </r>
  </si>
  <si>
    <r>
      <t xml:space="preserve">Теплоснабжающие организации и теплосетевые организации в ценовых зонах теплоснабжения размещают информацию, указанную в </t>
    </r>
    <r>
      <rPr>
        <sz val="10"/>
        <color rgb="FF0000FF"/>
        <rFont val="Arial"/>
        <family val="2"/>
        <charset val="204"/>
      </rPr>
      <t>пунктах 1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8.1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10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13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15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17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18.1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21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21.2</t>
    </r>
    <r>
      <rPr>
        <sz val="10"/>
        <color theme="1"/>
        <rFont val="Arial"/>
        <family val="2"/>
        <charset val="204"/>
      </rPr>
      <t xml:space="preserve"> формы.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</si>
</sst>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2" fillId="0" borderId="0" xfId="0" applyFont="1" applyAlignment="1">
      <alignment vertical="top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5" fillId="0" borderId="0" xfId="1" applyNumberFormat="1" applyFont="1" applyFill="1" applyAlignment="1" applyProtection="1">
      <alignment horizontal="center" vertical="center" wrapText="1"/>
    </xf>
    <xf numFmtId="49" fontId="6" fillId="2" borderId="1" xfId="1" applyNumberFormat="1" applyFont="1" applyFill="1" applyBorder="1" applyAlignment="1" applyProtection="1">
      <alignment horizontal="center" vertical="center" wrapText="1"/>
    </xf>
    <xf numFmtId="49" fontId="7" fillId="2" borderId="1" xfId="1" applyNumberFormat="1" applyFont="1" applyFill="1" applyBorder="1" applyAlignment="1" applyProtection="1">
      <alignment horizontal="left" vertical="center" wrapText="1" indent="1"/>
      <protection locked="0"/>
    </xf>
    <xf numFmtId="0" fontId="6" fillId="2" borderId="1" xfId="1" applyFont="1" applyFill="1" applyBorder="1" applyAlignment="1" applyProtection="1">
      <alignment horizontal="center" vertical="center" wrapText="1"/>
    </xf>
    <xf numFmtId="4" fontId="7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0" fontId="8" fillId="0" borderId="0" xfId="1" applyFont="1" applyFill="1" applyAlignment="1" applyProtection="1">
      <alignment vertical="center" wrapText="1"/>
    </xf>
    <xf numFmtId="0" fontId="9" fillId="0" borderId="0" xfId="1" applyFont="1" applyFill="1" applyAlignment="1" applyProtection="1">
      <alignment vertical="center" wrapText="1"/>
    </xf>
    <xf numFmtId="164" fontId="2" fillId="0" borderId="1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4" fontId="2" fillId="0" borderId="3" xfId="0" applyNumberFormat="1" applyFont="1" applyBorder="1" applyAlignment="1">
      <alignment horizontal="right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4" fontId="2" fillId="2" borderId="3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</cellXfs>
  <cellStyles count="2">
    <cellStyle name="Обычный" xfId="0" builtinId="0"/>
    <cellStyle name="Обычный_Мониторинг инвестици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54\ForAll\&#1054;&#1090;&#1095;&#1077;&#1090;&#1085;&#1086;&#1089;&#1090;&#1100;%20&#1045;&#1048;&#1040;&#1057;_&#1052;&#1059;&#1055;%202019\FAS.JKH.OPEN.INFO.BALANCE\&#1058;&#1057;\FAS.JKH.OPEN.INFO.BALANCE.WARM(v1)%20201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Prov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5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/>
      <sheetData sheetId="1"/>
      <sheetData sheetId="2"/>
      <sheetData sheetId="3"/>
      <sheetData sheetId="4"/>
      <sheetData sheetId="5"/>
      <sheetData sheetId="6">
        <row r="78">
          <cell r="G78" t="str">
            <v>https://portal.eias.ru/Portal/DownloadPage.aspx?type=12&amp;guid=8f279fb3-ed76-4f30-a56d-da8b28c8ee26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26"/>
  <sheetViews>
    <sheetView tabSelected="1" topLeftCell="A107" workbookViewId="0">
      <selection activeCell="B2" sqref="B2:E122"/>
    </sheetView>
  </sheetViews>
  <sheetFormatPr defaultRowHeight="12.75" x14ac:dyDescent="0.25"/>
  <cols>
    <col min="1" max="1" width="9.140625" style="1"/>
    <col min="2" max="2" width="10.140625" style="18" bestFit="1" customWidth="1"/>
    <col min="3" max="3" width="38.5703125" style="1" customWidth="1"/>
    <col min="4" max="4" width="12.140625" style="19" customWidth="1"/>
    <col min="5" max="5" width="26.42578125" style="20" customWidth="1"/>
    <col min="6" max="16384" width="9.140625" style="1"/>
  </cols>
  <sheetData>
    <row r="2" spans="2:5" ht="56.25" customHeight="1" x14ac:dyDescent="0.25">
      <c r="B2" s="46" t="s">
        <v>0</v>
      </c>
      <c r="C2" s="46"/>
      <c r="D2" s="46"/>
      <c r="E2" s="46"/>
    </row>
    <row r="4" spans="2:5" ht="12.75" customHeight="1" x14ac:dyDescent="0.25">
      <c r="B4" s="47" t="s">
        <v>1</v>
      </c>
      <c r="C4" s="47"/>
      <c r="D4" s="47"/>
      <c r="E4" s="47"/>
    </row>
    <row r="5" spans="2:5" ht="24" x14ac:dyDescent="0.25">
      <c r="B5" s="2" t="s">
        <v>2</v>
      </c>
      <c r="C5" s="3" t="s">
        <v>3</v>
      </c>
      <c r="D5" s="4" t="s">
        <v>4</v>
      </c>
      <c r="E5" s="3" t="s">
        <v>5</v>
      </c>
    </row>
    <row r="6" spans="2:5" ht="29.25" customHeight="1" x14ac:dyDescent="0.25">
      <c r="B6" s="39" t="s">
        <v>6</v>
      </c>
      <c r="C6" s="40" t="s">
        <v>7</v>
      </c>
      <c r="D6" s="41" t="s">
        <v>8</v>
      </c>
      <c r="E6" s="48">
        <v>43525</v>
      </c>
    </row>
    <row r="7" spans="2:5" hidden="1" x14ac:dyDescent="0.25">
      <c r="B7" s="39"/>
      <c r="C7" s="40"/>
      <c r="D7" s="41"/>
      <c r="E7" s="49"/>
    </row>
    <row r="8" spans="2:5" ht="27.75" customHeight="1" x14ac:dyDescent="0.25">
      <c r="B8" s="2">
        <v>2</v>
      </c>
      <c r="C8" s="5" t="s">
        <v>9</v>
      </c>
      <c r="D8" s="4" t="s">
        <v>10</v>
      </c>
      <c r="E8" s="6">
        <f>382085.82</f>
        <v>382085.82</v>
      </c>
    </row>
    <row r="9" spans="2:5" ht="38.25" x14ac:dyDescent="0.25">
      <c r="B9" s="2">
        <v>3</v>
      </c>
      <c r="C9" s="5" t="s">
        <v>11</v>
      </c>
      <c r="D9" s="4" t="s">
        <v>10</v>
      </c>
      <c r="E9" s="6">
        <f>E10+E11+E19+E22+E24+E25+E26+E27+E28+E29+E30+E33+E36+E37</f>
        <v>398665.80000000005</v>
      </c>
    </row>
    <row r="10" spans="2:5" ht="25.5" x14ac:dyDescent="0.25">
      <c r="B10" s="2" t="s">
        <v>12</v>
      </c>
      <c r="C10" s="7" t="s">
        <v>13</v>
      </c>
      <c r="D10" s="4" t="s">
        <v>10</v>
      </c>
      <c r="E10" s="6">
        <v>0</v>
      </c>
    </row>
    <row r="11" spans="2:5" x14ac:dyDescent="0.25">
      <c r="B11" s="2" t="s">
        <v>14</v>
      </c>
      <c r="C11" s="7" t="s">
        <v>15</v>
      </c>
      <c r="D11" s="4" t="s">
        <v>10</v>
      </c>
      <c r="E11" s="6">
        <f>E14*E16</f>
        <v>155418.16</v>
      </c>
    </row>
    <row r="12" spans="2:5" x14ac:dyDescent="0.25">
      <c r="B12" s="39" t="s">
        <v>16</v>
      </c>
      <c r="C12" s="43" t="s">
        <v>17</v>
      </c>
      <c r="D12" s="41" t="s">
        <v>8</v>
      </c>
      <c r="E12" s="44" t="s">
        <v>8</v>
      </c>
    </row>
    <row r="13" spans="2:5" hidden="1" x14ac:dyDescent="0.25">
      <c r="B13" s="39"/>
      <c r="C13" s="43"/>
      <c r="D13" s="41"/>
      <c r="E13" s="44"/>
    </row>
    <row r="14" spans="2:5" x14ac:dyDescent="0.25">
      <c r="B14" s="39" t="s">
        <v>18</v>
      </c>
      <c r="C14" s="43" t="s">
        <v>19</v>
      </c>
      <c r="D14" s="45"/>
      <c r="E14" s="44">
        <f>45644.77</f>
        <v>45644.77</v>
      </c>
    </row>
    <row r="15" spans="2:5" hidden="1" x14ac:dyDescent="0.25">
      <c r="B15" s="39"/>
      <c r="C15" s="43"/>
      <c r="D15" s="45"/>
      <c r="E15" s="44"/>
    </row>
    <row r="16" spans="2:5" x14ac:dyDescent="0.25">
      <c r="B16" s="2" t="s">
        <v>20</v>
      </c>
      <c r="C16" s="7" t="s">
        <v>21</v>
      </c>
      <c r="D16" s="4" t="s">
        <v>10</v>
      </c>
      <c r="E16" s="6">
        <f>155418.16/45644.77</f>
        <v>3.4049500085113809</v>
      </c>
    </row>
    <row r="17" spans="2:5" x14ac:dyDescent="0.25">
      <c r="B17" s="2" t="s">
        <v>22</v>
      </c>
      <c r="C17" s="7" t="s">
        <v>23</v>
      </c>
      <c r="D17" s="4" t="s">
        <v>10</v>
      </c>
      <c r="E17" s="6">
        <v>0</v>
      </c>
    </row>
    <row r="18" spans="2:5" x14ac:dyDescent="0.25">
      <c r="B18" s="2" t="s">
        <v>24</v>
      </c>
      <c r="C18" s="7" t="s">
        <v>25</v>
      </c>
      <c r="D18" s="4" t="s">
        <v>8</v>
      </c>
      <c r="E18" s="6" t="s">
        <v>26</v>
      </c>
    </row>
    <row r="19" spans="2:5" ht="38.25" x14ac:dyDescent="0.25">
      <c r="B19" s="2" t="s">
        <v>27</v>
      </c>
      <c r="C19" s="7" t="s">
        <v>28</v>
      </c>
      <c r="D19" s="4" t="s">
        <v>10</v>
      </c>
      <c r="E19" s="6">
        <f>E20*E21</f>
        <v>46898.68</v>
      </c>
    </row>
    <row r="20" spans="2:5" ht="25.5" x14ac:dyDescent="0.25">
      <c r="B20" s="2" t="s">
        <v>29</v>
      </c>
      <c r="C20" s="7" t="s">
        <v>30</v>
      </c>
      <c r="D20" s="4" t="s">
        <v>31</v>
      </c>
      <c r="E20" s="6">
        <f>46898.68/9842.59</f>
        <v>4.7648718477555194</v>
      </c>
    </row>
    <row r="21" spans="2:5" ht="25.5" x14ac:dyDescent="0.25">
      <c r="B21" s="2" t="s">
        <v>32</v>
      </c>
      <c r="C21" s="7" t="s">
        <v>33</v>
      </c>
      <c r="D21" s="4" t="s">
        <v>34</v>
      </c>
      <c r="E21" s="6">
        <f>9842.59</f>
        <v>9842.59</v>
      </c>
    </row>
    <row r="22" spans="2:5" ht="38.25" x14ac:dyDescent="0.25">
      <c r="B22" s="2" t="s">
        <v>35</v>
      </c>
      <c r="C22" s="7" t="s">
        <v>36</v>
      </c>
      <c r="D22" s="4" t="s">
        <v>10</v>
      </c>
      <c r="E22" s="6">
        <f>5903.13</f>
        <v>5903.13</v>
      </c>
    </row>
    <row r="23" spans="2:5" ht="38.25" x14ac:dyDescent="0.25">
      <c r="B23" s="2" t="s">
        <v>37</v>
      </c>
      <c r="C23" s="7" t="s">
        <v>38</v>
      </c>
      <c r="D23" s="4" t="s">
        <v>10</v>
      </c>
      <c r="E23" s="6">
        <f>0</f>
        <v>0</v>
      </c>
    </row>
    <row r="24" spans="2:5" ht="25.5" x14ac:dyDescent="0.25">
      <c r="B24" s="2" t="s">
        <v>39</v>
      </c>
      <c r="C24" s="7" t="s">
        <v>40</v>
      </c>
      <c r="D24" s="4" t="s">
        <v>10</v>
      </c>
      <c r="E24" s="6">
        <f>54625.03</f>
        <v>54625.03</v>
      </c>
    </row>
    <row r="25" spans="2:5" ht="25.5" x14ac:dyDescent="0.25">
      <c r="B25" s="2" t="s">
        <v>41</v>
      </c>
      <c r="C25" s="7" t="s">
        <v>42</v>
      </c>
      <c r="D25" s="4" t="s">
        <v>10</v>
      </c>
      <c r="E25" s="6">
        <f>16796.58</f>
        <v>16796.580000000002</v>
      </c>
    </row>
    <row r="26" spans="2:5" ht="38.25" x14ac:dyDescent="0.25">
      <c r="B26" s="2" t="s">
        <v>43</v>
      </c>
      <c r="C26" s="7" t="s">
        <v>44</v>
      </c>
      <c r="D26" s="4" t="s">
        <v>10</v>
      </c>
      <c r="E26" s="6">
        <v>0</v>
      </c>
    </row>
    <row r="27" spans="2:5" ht="38.25" x14ac:dyDescent="0.25">
      <c r="B27" s="2" t="s">
        <v>45</v>
      </c>
      <c r="C27" s="7" t="s">
        <v>46</v>
      </c>
      <c r="D27" s="4" t="s">
        <v>10</v>
      </c>
      <c r="E27" s="6">
        <v>0</v>
      </c>
    </row>
    <row r="28" spans="2:5" ht="25.5" x14ac:dyDescent="0.25">
      <c r="B28" s="2" t="s">
        <v>47</v>
      </c>
      <c r="C28" s="7" t="s">
        <v>48</v>
      </c>
      <c r="D28" s="4" t="s">
        <v>10</v>
      </c>
      <c r="E28" s="6">
        <f>18764.72</f>
        <v>18764.72</v>
      </c>
    </row>
    <row r="29" spans="2:5" ht="38.25" x14ac:dyDescent="0.25">
      <c r="B29" s="2" t="s">
        <v>49</v>
      </c>
      <c r="C29" s="7" t="s">
        <v>50</v>
      </c>
      <c r="D29" s="4" t="s">
        <v>10</v>
      </c>
      <c r="E29" s="6">
        <f>967.09</f>
        <v>967.09</v>
      </c>
    </row>
    <row r="30" spans="2:5" ht="25.5" x14ac:dyDescent="0.25">
      <c r="B30" s="2" t="s">
        <v>51</v>
      </c>
      <c r="C30" s="7" t="s">
        <v>52</v>
      </c>
      <c r="D30" s="4" t="s">
        <v>10</v>
      </c>
      <c r="E30" s="6">
        <f>28759.29</f>
        <v>28759.29</v>
      </c>
    </row>
    <row r="31" spans="2:5" x14ac:dyDescent="0.25">
      <c r="B31" s="2" t="s">
        <v>53</v>
      </c>
      <c r="C31" s="7" t="s">
        <v>54</v>
      </c>
      <c r="D31" s="4" t="s">
        <v>10</v>
      </c>
      <c r="E31" s="6">
        <f>0</f>
        <v>0</v>
      </c>
    </row>
    <row r="32" spans="2:5" x14ac:dyDescent="0.25">
      <c r="B32" s="2" t="s">
        <v>55</v>
      </c>
      <c r="C32" s="7" t="s">
        <v>56</v>
      </c>
      <c r="D32" s="4" t="s">
        <v>10</v>
      </c>
      <c r="E32" s="6">
        <f>0</f>
        <v>0</v>
      </c>
    </row>
    <row r="33" spans="2:5" ht="25.5" x14ac:dyDescent="0.25">
      <c r="B33" s="2" t="s">
        <v>57</v>
      </c>
      <c r="C33" s="7" t="s">
        <v>58</v>
      </c>
      <c r="D33" s="4" t="s">
        <v>10</v>
      </c>
      <c r="E33" s="6">
        <f>32514.86</f>
        <v>32514.86</v>
      </c>
    </row>
    <row r="34" spans="2:5" x14ac:dyDescent="0.25">
      <c r="B34" s="2" t="s">
        <v>59</v>
      </c>
      <c r="C34" s="7" t="s">
        <v>54</v>
      </c>
      <c r="D34" s="4" t="s">
        <v>10</v>
      </c>
      <c r="E34" s="6">
        <f>0</f>
        <v>0</v>
      </c>
    </row>
    <row r="35" spans="2:5" x14ac:dyDescent="0.25">
      <c r="B35" s="2" t="s">
        <v>60</v>
      </c>
      <c r="C35" s="7" t="s">
        <v>56</v>
      </c>
      <c r="D35" s="4" t="s">
        <v>10</v>
      </c>
      <c r="E35" s="6">
        <f>0</f>
        <v>0</v>
      </c>
    </row>
    <row r="36" spans="2:5" ht="38.25" x14ac:dyDescent="0.25">
      <c r="B36" s="2" t="s">
        <v>61</v>
      </c>
      <c r="C36" s="7" t="s">
        <v>62</v>
      </c>
      <c r="D36" s="4" t="s">
        <v>10</v>
      </c>
      <c r="E36" s="6">
        <f>5892.12</f>
        <v>5892.12</v>
      </c>
    </row>
    <row r="37" spans="2:5" ht="38.25" x14ac:dyDescent="0.25">
      <c r="B37" s="2" t="s">
        <v>63</v>
      </c>
      <c r="C37" s="7" t="s">
        <v>64</v>
      </c>
      <c r="D37" s="4" t="s">
        <v>10</v>
      </c>
      <c r="E37" s="6">
        <f>E38</f>
        <v>32126.14</v>
      </c>
    </row>
    <row r="38" spans="2:5" ht="24" customHeight="1" x14ac:dyDescent="0.25">
      <c r="B38" s="39" t="s">
        <v>65</v>
      </c>
      <c r="C38" s="43" t="s">
        <v>66</v>
      </c>
      <c r="D38" s="41" t="s">
        <v>10</v>
      </c>
      <c r="E38" s="44">
        <v>32126.14</v>
      </c>
    </row>
    <row r="39" spans="2:5" hidden="1" x14ac:dyDescent="0.25">
      <c r="B39" s="39"/>
      <c r="C39" s="43"/>
      <c r="D39" s="41"/>
      <c r="E39" s="44"/>
    </row>
    <row r="40" spans="2:5" ht="38.25" x14ac:dyDescent="0.25">
      <c r="B40" s="2">
        <v>4</v>
      </c>
      <c r="C40" s="5" t="s">
        <v>67</v>
      </c>
      <c r="D40" s="4" t="s">
        <v>10</v>
      </c>
      <c r="E40" s="6">
        <v>-8990.6663800000006</v>
      </c>
    </row>
    <row r="41" spans="2:5" ht="39.75" customHeight="1" x14ac:dyDescent="0.25">
      <c r="B41" s="2" t="s">
        <v>68</v>
      </c>
      <c r="C41" s="5" t="s">
        <v>69</v>
      </c>
      <c r="D41" s="4" t="s">
        <v>10</v>
      </c>
      <c r="E41" s="6">
        <v>0</v>
      </c>
    </row>
    <row r="42" spans="2:5" ht="51" x14ac:dyDescent="0.25">
      <c r="B42" s="2" t="s">
        <v>70</v>
      </c>
      <c r="C42" s="7" t="s">
        <v>71</v>
      </c>
      <c r="D42" s="4" t="s">
        <v>10</v>
      </c>
      <c r="E42" s="6">
        <v>0</v>
      </c>
    </row>
    <row r="43" spans="2:5" ht="27" customHeight="1" x14ac:dyDescent="0.25">
      <c r="B43" s="2">
        <v>6</v>
      </c>
      <c r="C43" s="5" t="s">
        <v>72</v>
      </c>
      <c r="D43" s="4" t="s">
        <v>10</v>
      </c>
      <c r="E43" s="6">
        <v>0</v>
      </c>
    </row>
    <row r="44" spans="2:5" ht="39.75" customHeight="1" x14ac:dyDescent="0.25">
      <c r="B44" s="2" t="s">
        <v>73</v>
      </c>
      <c r="C44" s="7" t="s">
        <v>74</v>
      </c>
      <c r="D44" s="4" t="s">
        <v>10</v>
      </c>
      <c r="E44" s="6">
        <v>0</v>
      </c>
    </row>
    <row r="45" spans="2:5" ht="27" customHeight="1" x14ac:dyDescent="0.25">
      <c r="B45" s="2" t="s">
        <v>75</v>
      </c>
      <c r="C45" s="7" t="s">
        <v>76</v>
      </c>
      <c r="D45" s="4" t="s">
        <v>10</v>
      </c>
      <c r="E45" s="6">
        <v>0</v>
      </c>
    </row>
    <row r="46" spans="2:5" ht="29.25" customHeight="1" x14ac:dyDescent="0.25">
      <c r="B46" s="2" t="s">
        <v>77</v>
      </c>
      <c r="C46" s="7" t="s">
        <v>78</v>
      </c>
      <c r="D46" s="4" t="s">
        <v>10</v>
      </c>
      <c r="E46" s="6">
        <v>0</v>
      </c>
    </row>
    <row r="47" spans="2:5" ht="25.5" x14ac:dyDescent="0.25">
      <c r="B47" s="2" t="s">
        <v>79</v>
      </c>
      <c r="C47" s="7" t="s">
        <v>80</v>
      </c>
      <c r="D47" s="4" t="s">
        <v>10</v>
      </c>
      <c r="E47" s="6">
        <v>0</v>
      </c>
    </row>
    <row r="48" spans="2:5" ht="39.75" customHeight="1" x14ac:dyDescent="0.25">
      <c r="B48" s="39">
        <v>7</v>
      </c>
      <c r="C48" s="40" t="s">
        <v>81</v>
      </c>
      <c r="D48" s="41" t="s">
        <v>8</v>
      </c>
      <c r="E48" s="27" t="str">
        <f>'[1]Форма 4.3.1'!$G$78</f>
        <v>https://portal.eias.ru/Portal/DownloadPage.aspx?type=12&amp;guid=8f279fb3-ed76-4f30-a56d-da8b28c8ee26</v>
      </c>
    </row>
    <row r="49" spans="1:27" ht="344.25" hidden="1" customHeight="1" x14ac:dyDescent="0.25">
      <c r="B49" s="39"/>
      <c r="C49" s="40"/>
      <c r="D49" s="41"/>
      <c r="E49" s="28"/>
    </row>
    <row r="50" spans="1:27" ht="54" customHeight="1" x14ac:dyDescent="0.25">
      <c r="B50" s="39">
        <v>8</v>
      </c>
      <c r="C50" s="40" t="s">
        <v>82</v>
      </c>
      <c r="D50" s="41" t="s">
        <v>83</v>
      </c>
      <c r="E50" s="44">
        <f>SUM(E54:E73)</f>
        <v>237.55000000000004</v>
      </c>
    </row>
    <row r="51" spans="1:27" hidden="1" x14ac:dyDescent="0.25">
      <c r="B51" s="39"/>
      <c r="C51" s="40"/>
      <c r="D51" s="41"/>
      <c r="E51" s="44"/>
    </row>
    <row r="52" spans="1:27" ht="16.5" hidden="1" customHeight="1" x14ac:dyDescent="0.25">
      <c r="B52" s="39">
        <v>43108</v>
      </c>
      <c r="C52" s="40" t="s">
        <v>84</v>
      </c>
      <c r="D52" s="41" t="s">
        <v>83</v>
      </c>
      <c r="E52" s="44"/>
    </row>
    <row r="53" spans="1:27" hidden="1" x14ac:dyDescent="0.25">
      <c r="B53" s="39"/>
      <c r="C53" s="40"/>
      <c r="D53" s="41"/>
      <c r="E53" s="44"/>
    </row>
    <row r="54" spans="1:27" s="13" customFormat="1" x14ac:dyDescent="0.25">
      <c r="A54" s="8"/>
      <c r="B54" s="9" t="s">
        <v>85</v>
      </c>
      <c r="C54" s="10" t="s">
        <v>86</v>
      </c>
      <c r="D54" s="11" t="s">
        <v>83</v>
      </c>
      <c r="E54" s="12">
        <v>10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5"/>
      <c r="R54" s="14"/>
      <c r="S54" s="14"/>
      <c r="T54" s="14"/>
      <c r="U54" s="14"/>
      <c r="V54" s="14"/>
      <c r="W54" s="16"/>
      <c r="X54" s="16"/>
      <c r="Y54" s="16"/>
      <c r="Z54" s="16"/>
      <c r="AA54" s="16"/>
    </row>
    <row r="55" spans="1:27" s="13" customFormat="1" x14ac:dyDescent="0.25">
      <c r="A55" s="8"/>
      <c r="B55" s="9" t="s">
        <v>87</v>
      </c>
      <c r="C55" s="10" t="s">
        <v>88</v>
      </c>
      <c r="D55" s="11" t="s">
        <v>83</v>
      </c>
      <c r="E55" s="12">
        <v>15.02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5"/>
      <c r="R55" s="14"/>
      <c r="S55" s="14"/>
      <c r="T55" s="14"/>
      <c r="U55" s="14"/>
      <c r="V55" s="14"/>
      <c r="W55" s="16"/>
      <c r="X55" s="16"/>
      <c r="Y55" s="16"/>
      <c r="Z55" s="16"/>
      <c r="AA55" s="16"/>
    </row>
    <row r="56" spans="1:27" s="13" customFormat="1" x14ac:dyDescent="0.25">
      <c r="A56" s="8"/>
      <c r="B56" s="9" t="s">
        <v>89</v>
      </c>
      <c r="C56" s="10" t="s">
        <v>90</v>
      </c>
      <c r="D56" s="11" t="s">
        <v>83</v>
      </c>
      <c r="E56" s="12">
        <v>12.6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5"/>
      <c r="R56" s="14"/>
      <c r="S56" s="14"/>
      <c r="T56" s="14"/>
      <c r="U56" s="14"/>
      <c r="V56" s="14"/>
      <c r="W56" s="16"/>
      <c r="X56" s="16"/>
      <c r="Y56" s="16"/>
      <c r="Z56" s="16"/>
      <c r="AA56" s="16"/>
    </row>
    <row r="57" spans="1:27" s="13" customFormat="1" x14ac:dyDescent="0.25">
      <c r="A57" s="8"/>
      <c r="B57" s="9" t="s">
        <v>91</v>
      </c>
      <c r="C57" s="10" t="s">
        <v>92</v>
      </c>
      <c r="D57" s="11" t="s">
        <v>83</v>
      </c>
      <c r="E57" s="12">
        <v>10.8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5"/>
      <c r="R57" s="14"/>
      <c r="S57" s="14"/>
      <c r="T57" s="14"/>
      <c r="U57" s="14"/>
      <c r="V57" s="14"/>
      <c r="W57" s="16"/>
      <c r="X57" s="16"/>
      <c r="Y57" s="16"/>
      <c r="Z57" s="16"/>
      <c r="AA57" s="16"/>
    </row>
    <row r="58" spans="1:27" s="13" customFormat="1" x14ac:dyDescent="0.25">
      <c r="A58" s="8"/>
      <c r="B58" s="9" t="s">
        <v>93</v>
      </c>
      <c r="C58" s="10" t="s">
        <v>94</v>
      </c>
      <c r="D58" s="11" t="s">
        <v>83</v>
      </c>
      <c r="E58" s="12">
        <v>36.6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5"/>
      <c r="R58" s="14"/>
      <c r="S58" s="14"/>
      <c r="T58" s="14"/>
      <c r="U58" s="14"/>
      <c r="V58" s="14"/>
      <c r="W58" s="16"/>
      <c r="X58" s="16"/>
      <c r="Y58" s="16"/>
      <c r="Z58" s="16"/>
      <c r="AA58" s="16"/>
    </row>
    <row r="59" spans="1:27" s="13" customFormat="1" x14ac:dyDescent="0.25">
      <c r="A59" s="8"/>
      <c r="B59" s="9" t="s">
        <v>95</v>
      </c>
      <c r="C59" s="10" t="s">
        <v>96</v>
      </c>
      <c r="D59" s="11" t="s">
        <v>83</v>
      </c>
      <c r="E59" s="12">
        <v>21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5"/>
      <c r="R59" s="14"/>
      <c r="S59" s="14"/>
      <c r="T59" s="14"/>
      <c r="U59" s="14"/>
      <c r="V59" s="14"/>
      <c r="W59" s="16"/>
      <c r="X59" s="16"/>
      <c r="Y59" s="16"/>
      <c r="Z59" s="16"/>
      <c r="AA59" s="16"/>
    </row>
    <row r="60" spans="1:27" s="13" customFormat="1" x14ac:dyDescent="0.25">
      <c r="A60" s="8"/>
      <c r="B60" s="9" t="s">
        <v>97</v>
      </c>
      <c r="C60" s="10" t="s">
        <v>98</v>
      </c>
      <c r="D60" s="11" t="s">
        <v>83</v>
      </c>
      <c r="E60" s="12">
        <v>24.8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5"/>
      <c r="R60" s="14"/>
      <c r="S60" s="14"/>
      <c r="T60" s="14"/>
      <c r="U60" s="14"/>
      <c r="V60" s="14"/>
      <c r="W60" s="16"/>
      <c r="X60" s="16"/>
      <c r="Y60" s="16"/>
      <c r="Z60" s="16"/>
      <c r="AA60" s="16"/>
    </row>
    <row r="61" spans="1:27" s="13" customFormat="1" x14ac:dyDescent="0.25">
      <c r="A61" s="8"/>
      <c r="B61" s="9" t="s">
        <v>99</v>
      </c>
      <c r="C61" s="10" t="s">
        <v>100</v>
      </c>
      <c r="D61" s="11" t="s">
        <v>83</v>
      </c>
      <c r="E61" s="12">
        <v>25.8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5"/>
      <c r="R61" s="14"/>
      <c r="S61" s="14"/>
      <c r="T61" s="14"/>
      <c r="U61" s="14"/>
      <c r="V61" s="14"/>
      <c r="W61" s="16"/>
      <c r="X61" s="16"/>
      <c r="Y61" s="16"/>
      <c r="Z61" s="16"/>
      <c r="AA61" s="16"/>
    </row>
    <row r="62" spans="1:27" s="13" customFormat="1" x14ac:dyDescent="0.25">
      <c r="A62" s="8"/>
      <c r="B62" s="9" t="s">
        <v>101</v>
      </c>
      <c r="C62" s="10" t="s">
        <v>102</v>
      </c>
      <c r="D62" s="11" t="s">
        <v>83</v>
      </c>
      <c r="E62" s="12">
        <v>5.16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5"/>
      <c r="R62" s="14"/>
      <c r="S62" s="14"/>
      <c r="T62" s="14"/>
      <c r="U62" s="14"/>
      <c r="V62" s="14"/>
      <c r="W62" s="16"/>
      <c r="X62" s="16"/>
      <c r="Y62" s="16"/>
      <c r="Z62" s="16"/>
      <c r="AA62" s="16"/>
    </row>
    <row r="63" spans="1:27" s="13" customFormat="1" x14ac:dyDescent="0.25">
      <c r="A63" s="8"/>
      <c r="B63" s="9" t="s">
        <v>103</v>
      </c>
      <c r="C63" s="10" t="s">
        <v>104</v>
      </c>
      <c r="D63" s="11" t="s">
        <v>83</v>
      </c>
      <c r="E63" s="12">
        <v>17.2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5"/>
      <c r="R63" s="14"/>
      <c r="S63" s="14"/>
      <c r="T63" s="14"/>
      <c r="U63" s="14"/>
      <c r="V63" s="14"/>
      <c r="W63" s="16"/>
      <c r="X63" s="16"/>
      <c r="Y63" s="16"/>
      <c r="Z63" s="16"/>
      <c r="AA63" s="16"/>
    </row>
    <row r="64" spans="1:27" s="13" customFormat="1" x14ac:dyDescent="0.25">
      <c r="A64" s="8"/>
      <c r="B64" s="9" t="s">
        <v>105</v>
      </c>
      <c r="C64" s="10" t="s">
        <v>106</v>
      </c>
      <c r="D64" s="11" t="s">
        <v>83</v>
      </c>
      <c r="E64" s="12">
        <v>10.8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5"/>
      <c r="R64" s="14"/>
      <c r="S64" s="14"/>
      <c r="T64" s="14"/>
      <c r="U64" s="14"/>
      <c r="V64" s="14"/>
      <c r="W64" s="16"/>
      <c r="X64" s="16"/>
      <c r="Y64" s="16"/>
      <c r="Z64" s="16"/>
      <c r="AA64" s="16"/>
    </row>
    <row r="65" spans="1:27" s="13" customFormat="1" x14ac:dyDescent="0.25">
      <c r="A65" s="8"/>
      <c r="B65" s="9" t="s">
        <v>107</v>
      </c>
      <c r="C65" s="10" t="s">
        <v>108</v>
      </c>
      <c r="D65" s="11" t="s">
        <v>83</v>
      </c>
      <c r="E65" s="12">
        <v>10.8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5"/>
      <c r="R65" s="14"/>
      <c r="S65" s="14"/>
      <c r="T65" s="14"/>
      <c r="U65" s="14"/>
      <c r="V65" s="14"/>
      <c r="W65" s="16"/>
      <c r="X65" s="16"/>
      <c r="Y65" s="16"/>
      <c r="Z65" s="16"/>
      <c r="AA65" s="16"/>
    </row>
    <row r="66" spans="1:27" s="13" customFormat="1" x14ac:dyDescent="0.25">
      <c r="A66" s="8"/>
      <c r="B66" s="9" t="s">
        <v>109</v>
      </c>
      <c r="C66" s="10" t="s">
        <v>110</v>
      </c>
      <c r="D66" s="11" t="s">
        <v>83</v>
      </c>
      <c r="E66" s="12">
        <v>14.6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5"/>
      <c r="R66" s="14"/>
      <c r="S66" s="14"/>
      <c r="T66" s="14"/>
      <c r="U66" s="14"/>
      <c r="V66" s="14"/>
      <c r="W66" s="16"/>
      <c r="X66" s="16"/>
      <c r="Y66" s="16"/>
      <c r="Z66" s="16"/>
      <c r="AA66" s="16"/>
    </row>
    <row r="67" spans="1:27" s="13" customFormat="1" x14ac:dyDescent="0.25">
      <c r="A67" s="8"/>
      <c r="B67" s="9" t="s">
        <v>111</v>
      </c>
      <c r="C67" s="10" t="s">
        <v>112</v>
      </c>
      <c r="D67" s="11" t="s">
        <v>83</v>
      </c>
      <c r="E67" s="12">
        <v>1.84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5"/>
      <c r="R67" s="14"/>
      <c r="S67" s="14"/>
      <c r="T67" s="14"/>
      <c r="U67" s="14"/>
      <c r="V67" s="14"/>
      <c r="W67" s="16"/>
      <c r="X67" s="16"/>
      <c r="Y67" s="16"/>
      <c r="Z67" s="16"/>
      <c r="AA67" s="16"/>
    </row>
    <row r="68" spans="1:27" s="13" customFormat="1" x14ac:dyDescent="0.25">
      <c r="A68" s="8"/>
      <c r="B68" s="9" t="s">
        <v>113</v>
      </c>
      <c r="C68" s="10" t="s">
        <v>114</v>
      </c>
      <c r="D68" s="11" t="s">
        <v>83</v>
      </c>
      <c r="E68" s="12">
        <v>0.52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5"/>
      <c r="R68" s="14"/>
      <c r="S68" s="14"/>
      <c r="T68" s="14"/>
      <c r="U68" s="14"/>
      <c r="V68" s="14"/>
      <c r="W68" s="16"/>
      <c r="X68" s="16"/>
      <c r="Y68" s="16"/>
      <c r="Z68" s="16"/>
      <c r="AA68" s="16"/>
    </row>
    <row r="69" spans="1:27" s="13" customFormat="1" x14ac:dyDescent="0.25">
      <c r="A69" s="8"/>
      <c r="B69" s="9" t="s">
        <v>115</v>
      </c>
      <c r="C69" s="10" t="s">
        <v>116</v>
      </c>
      <c r="D69" s="11" t="s">
        <v>83</v>
      </c>
      <c r="E69" s="12">
        <v>0.62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5"/>
      <c r="R69" s="14"/>
      <c r="S69" s="14"/>
      <c r="T69" s="14"/>
      <c r="U69" s="14"/>
      <c r="V69" s="14"/>
      <c r="W69" s="16"/>
      <c r="X69" s="16"/>
      <c r="Y69" s="16"/>
      <c r="Z69" s="16"/>
      <c r="AA69" s="16"/>
    </row>
    <row r="70" spans="1:27" s="13" customFormat="1" x14ac:dyDescent="0.25">
      <c r="A70" s="8"/>
      <c r="B70" s="9" t="s">
        <v>117</v>
      </c>
      <c r="C70" s="10" t="s">
        <v>118</v>
      </c>
      <c r="D70" s="11" t="s">
        <v>83</v>
      </c>
      <c r="E70" s="12">
        <v>0.41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5"/>
      <c r="R70" s="14"/>
      <c r="S70" s="14"/>
      <c r="T70" s="14"/>
      <c r="U70" s="14"/>
      <c r="V70" s="14"/>
      <c r="W70" s="16"/>
      <c r="X70" s="16"/>
      <c r="Y70" s="16"/>
      <c r="Z70" s="16"/>
      <c r="AA70" s="16"/>
    </row>
    <row r="71" spans="1:27" s="13" customFormat="1" x14ac:dyDescent="0.25">
      <c r="A71" s="8"/>
      <c r="B71" s="9" t="s">
        <v>119</v>
      </c>
      <c r="C71" s="10" t="s">
        <v>120</v>
      </c>
      <c r="D71" s="11" t="s">
        <v>83</v>
      </c>
      <c r="E71" s="12">
        <v>1.04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5"/>
      <c r="R71" s="14"/>
      <c r="S71" s="14"/>
      <c r="T71" s="14"/>
      <c r="U71" s="14"/>
      <c r="V71" s="14"/>
      <c r="W71" s="16"/>
      <c r="X71" s="16"/>
      <c r="Y71" s="16"/>
      <c r="Z71" s="16"/>
      <c r="AA71" s="16"/>
    </row>
    <row r="72" spans="1:27" s="13" customFormat="1" x14ac:dyDescent="0.25">
      <c r="A72" s="8"/>
      <c r="B72" s="9" t="s">
        <v>121</v>
      </c>
      <c r="C72" s="10" t="s">
        <v>122</v>
      </c>
      <c r="D72" s="11" t="s">
        <v>83</v>
      </c>
      <c r="E72" s="12">
        <v>9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5"/>
      <c r="R72" s="14"/>
      <c r="S72" s="14"/>
      <c r="T72" s="14"/>
      <c r="U72" s="14"/>
      <c r="V72" s="14"/>
      <c r="W72" s="16"/>
      <c r="X72" s="16"/>
      <c r="Y72" s="16"/>
      <c r="Z72" s="16"/>
      <c r="AA72" s="16"/>
    </row>
    <row r="73" spans="1:27" s="13" customFormat="1" x14ac:dyDescent="0.25">
      <c r="A73" s="8"/>
      <c r="B73" s="9" t="s">
        <v>123</v>
      </c>
      <c r="C73" s="10" t="s">
        <v>124</v>
      </c>
      <c r="D73" s="11" t="s">
        <v>83</v>
      </c>
      <c r="E73" s="12">
        <v>8.94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5"/>
      <c r="R73" s="14"/>
      <c r="S73" s="14"/>
      <c r="T73" s="14"/>
      <c r="U73" s="14"/>
      <c r="V73" s="14"/>
      <c r="W73" s="16"/>
      <c r="X73" s="16"/>
      <c r="Y73" s="16"/>
      <c r="Z73" s="16"/>
      <c r="AA73" s="16"/>
    </row>
    <row r="74" spans="1:27" ht="27.75" customHeight="1" x14ac:dyDescent="0.25">
      <c r="B74" s="2">
        <v>9</v>
      </c>
      <c r="C74" s="5" t="s">
        <v>125</v>
      </c>
      <c r="D74" s="4" t="s">
        <v>83</v>
      </c>
      <c r="E74" s="6">
        <v>47.31</v>
      </c>
    </row>
    <row r="75" spans="1:27" ht="15" customHeight="1" x14ac:dyDescent="0.25">
      <c r="B75" s="2">
        <v>10</v>
      </c>
      <c r="C75" s="5" t="s">
        <v>126</v>
      </c>
      <c r="D75" s="4" t="s">
        <v>127</v>
      </c>
      <c r="E75" s="17">
        <f>306.6345</f>
        <v>306.6345</v>
      </c>
    </row>
    <row r="76" spans="1:27" ht="15.75" customHeight="1" x14ac:dyDescent="0.25">
      <c r="B76" s="2" t="s">
        <v>128</v>
      </c>
      <c r="C76" s="5" t="s">
        <v>129</v>
      </c>
      <c r="D76" s="4" t="s">
        <v>127</v>
      </c>
      <c r="E76" s="6">
        <v>0</v>
      </c>
    </row>
    <row r="77" spans="1:27" ht="28.5" customHeight="1" x14ac:dyDescent="0.25">
      <c r="B77" s="39">
        <v>11</v>
      </c>
      <c r="C77" s="40" t="s">
        <v>130</v>
      </c>
      <c r="D77" s="41" t="s">
        <v>127</v>
      </c>
      <c r="E77" s="42">
        <f>236.5932</f>
        <v>236.5932</v>
      </c>
    </row>
    <row r="78" spans="1:27" hidden="1" x14ac:dyDescent="0.25">
      <c r="B78" s="39"/>
      <c r="C78" s="40"/>
      <c r="D78" s="41"/>
      <c r="E78" s="42"/>
    </row>
    <row r="79" spans="1:27" x14ac:dyDescent="0.25">
      <c r="B79" s="2" t="s">
        <v>131</v>
      </c>
      <c r="C79" s="7" t="s">
        <v>132</v>
      </c>
      <c r="D79" s="4" t="s">
        <v>127</v>
      </c>
      <c r="E79" s="17">
        <f>149.4004</f>
        <v>149.40039999999999</v>
      </c>
    </row>
    <row r="80" spans="1:27" ht="76.5" x14ac:dyDescent="0.25">
      <c r="B80" s="2" t="s">
        <v>133</v>
      </c>
      <c r="C80" s="7" t="s">
        <v>134</v>
      </c>
      <c r="D80" s="4" t="s">
        <v>127</v>
      </c>
      <c r="E80" s="17">
        <f>149.4004</f>
        <v>149.40039999999999</v>
      </c>
    </row>
    <row r="81" spans="2:5" ht="38.25" x14ac:dyDescent="0.25">
      <c r="B81" s="2" t="s">
        <v>135</v>
      </c>
      <c r="C81" s="7" t="s">
        <v>136</v>
      </c>
      <c r="D81" s="4" t="s">
        <v>127</v>
      </c>
      <c r="E81" s="17">
        <f>87.1928</f>
        <v>87.192800000000005</v>
      </c>
    </row>
    <row r="82" spans="2:5" ht="38.25" x14ac:dyDescent="0.25">
      <c r="B82" s="2">
        <v>12</v>
      </c>
      <c r="C82" s="5" t="s">
        <v>137</v>
      </c>
      <c r="D82" s="4" t="s">
        <v>138</v>
      </c>
      <c r="E82" s="6">
        <v>0</v>
      </c>
    </row>
    <row r="83" spans="2:5" ht="25.5" x14ac:dyDescent="0.25">
      <c r="B83" s="2">
        <v>13</v>
      </c>
      <c r="C83" s="5" t="s">
        <v>139</v>
      </c>
      <c r="D83" s="4" t="s">
        <v>140</v>
      </c>
      <c r="E83" s="17">
        <v>66.760239999999996</v>
      </c>
    </row>
    <row r="84" spans="2:5" ht="25.5" customHeight="1" x14ac:dyDescent="0.25">
      <c r="B84" s="2" t="s">
        <v>141</v>
      </c>
      <c r="C84" s="5" t="s">
        <v>142</v>
      </c>
      <c r="D84" s="4" t="s">
        <v>140</v>
      </c>
      <c r="E84" s="17">
        <f>60.525</f>
        <v>60.524999999999999</v>
      </c>
    </row>
    <row r="85" spans="2:5" ht="25.5" x14ac:dyDescent="0.25">
      <c r="B85" s="2">
        <v>14</v>
      </c>
      <c r="C85" s="5" t="s">
        <v>143</v>
      </c>
      <c r="D85" s="4" t="s">
        <v>144</v>
      </c>
      <c r="E85" s="6">
        <f>155</f>
        <v>155</v>
      </c>
    </row>
    <row r="86" spans="2:5" ht="38.25" x14ac:dyDescent="0.25">
      <c r="B86" s="2">
        <v>15</v>
      </c>
      <c r="C86" s="5" t="s">
        <v>145</v>
      </c>
      <c r="D86" s="4" t="s">
        <v>144</v>
      </c>
      <c r="E86" s="6">
        <f>32</f>
        <v>32</v>
      </c>
    </row>
    <row r="87" spans="2:5" ht="93" customHeight="1" x14ac:dyDescent="0.25">
      <c r="B87" s="2">
        <v>16</v>
      </c>
      <c r="C87" s="5" t="s">
        <v>146</v>
      </c>
      <c r="D87" s="4" t="s">
        <v>147</v>
      </c>
      <c r="E87" s="6">
        <f>165.24</f>
        <v>165.24</v>
      </c>
    </row>
    <row r="88" spans="2:5" hidden="1" x14ac:dyDescent="0.25">
      <c r="B88" s="39">
        <v>43116</v>
      </c>
      <c r="C88" s="43" t="s">
        <v>84</v>
      </c>
      <c r="D88" s="41" t="s">
        <v>147</v>
      </c>
      <c r="E88" s="44"/>
    </row>
    <row r="89" spans="2:5" hidden="1" x14ac:dyDescent="0.25">
      <c r="B89" s="39"/>
      <c r="C89" s="43"/>
      <c r="D89" s="41"/>
      <c r="E89" s="44"/>
    </row>
    <row r="90" spans="2:5" ht="66" customHeight="1" x14ac:dyDescent="0.25">
      <c r="B90" s="29">
        <v>17</v>
      </c>
      <c r="C90" s="31" t="s">
        <v>148</v>
      </c>
      <c r="D90" s="33" t="s">
        <v>149</v>
      </c>
      <c r="E90" s="35">
        <v>165.24</v>
      </c>
    </row>
    <row r="91" spans="2:5" hidden="1" x14ac:dyDescent="0.25">
      <c r="B91" s="30"/>
      <c r="C91" s="32"/>
      <c r="D91" s="34"/>
      <c r="E91" s="36"/>
    </row>
    <row r="92" spans="2:5" ht="38.25" hidden="1" customHeight="1" x14ac:dyDescent="0.25">
      <c r="B92" s="21">
        <v>43117</v>
      </c>
      <c r="C92" s="37" t="s">
        <v>84</v>
      </c>
      <c r="D92" s="25" t="s">
        <v>149</v>
      </c>
      <c r="E92" s="27"/>
    </row>
    <row r="93" spans="2:5" ht="38.25" hidden="1" customHeight="1" x14ac:dyDescent="0.25">
      <c r="B93" s="22"/>
      <c r="C93" s="38"/>
      <c r="D93" s="26"/>
      <c r="E93" s="28"/>
    </row>
    <row r="94" spans="2:5" ht="69.75" customHeight="1" x14ac:dyDescent="0.25">
      <c r="B94" s="2">
        <v>18</v>
      </c>
      <c r="C94" s="5" t="s">
        <v>150</v>
      </c>
      <c r="D94" s="4" t="s">
        <v>149</v>
      </c>
      <c r="E94" s="6">
        <f>173.0373</f>
        <v>173.03729999999999</v>
      </c>
    </row>
    <row r="95" spans="2:5" ht="38.25" hidden="1" customHeight="1" x14ac:dyDescent="0.25">
      <c r="B95" s="21">
        <v>43118</v>
      </c>
      <c r="C95" s="23" t="s">
        <v>84</v>
      </c>
      <c r="D95" s="25" t="s">
        <v>149</v>
      </c>
      <c r="E95" s="27"/>
    </row>
    <row r="96" spans="2:5" ht="38.25" hidden="1" customHeight="1" x14ac:dyDescent="0.25">
      <c r="B96" s="22"/>
      <c r="C96" s="24"/>
      <c r="D96" s="26"/>
      <c r="E96" s="28"/>
    </row>
    <row r="97" spans="1:28" s="13" customFormat="1" ht="24" x14ac:dyDescent="0.25">
      <c r="A97" s="8"/>
      <c r="B97" s="9" t="s">
        <v>151</v>
      </c>
      <c r="C97" s="10" t="s">
        <v>86</v>
      </c>
      <c r="D97" s="11" t="s">
        <v>149</v>
      </c>
      <c r="E97" s="12">
        <f>2057086*1.15/14440.357</f>
        <v>163.82205093682933</v>
      </c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5"/>
      <c r="S97" s="14"/>
      <c r="T97" s="14"/>
      <c r="U97" s="14"/>
      <c r="V97" s="14"/>
      <c r="W97" s="14"/>
      <c r="X97" s="16"/>
      <c r="Y97" s="16"/>
      <c r="Z97" s="16"/>
      <c r="AA97" s="16"/>
      <c r="AB97" s="16"/>
    </row>
    <row r="98" spans="1:28" s="13" customFormat="1" ht="24" x14ac:dyDescent="0.25">
      <c r="A98" s="8"/>
      <c r="B98" s="9" t="s">
        <v>152</v>
      </c>
      <c r="C98" s="10" t="s">
        <v>88</v>
      </c>
      <c r="D98" s="11" t="s">
        <v>149</v>
      </c>
      <c r="E98" s="12">
        <f>4564602*1.15/32476.08</f>
        <v>161.63564999224042</v>
      </c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5"/>
      <c r="S98" s="14"/>
      <c r="T98" s="14"/>
      <c r="U98" s="14"/>
      <c r="V98" s="14"/>
      <c r="W98" s="14"/>
      <c r="X98" s="16"/>
      <c r="Y98" s="16"/>
      <c r="Z98" s="16"/>
      <c r="AA98" s="16"/>
      <c r="AB98" s="16"/>
    </row>
    <row r="99" spans="1:28" s="13" customFormat="1" ht="24" x14ac:dyDescent="0.25">
      <c r="A99" s="8"/>
      <c r="B99" s="9" t="s">
        <v>153</v>
      </c>
      <c r="C99" s="10" t="s">
        <v>90</v>
      </c>
      <c r="D99" s="11" t="s">
        <v>149</v>
      </c>
      <c r="E99" s="12">
        <f>2469033*1.15/13545.359</f>
        <v>209.620723230739</v>
      </c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5"/>
      <c r="S99" s="14"/>
      <c r="T99" s="14"/>
      <c r="U99" s="14"/>
      <c r="V99" s="14"/>
      <c r="W99" s="14"/>
      <c r="X99" s="16"/>
      <c r="Y99" s="16"/>
      <c r="Z99" s="16"/>
      <c r="AA99" s="16"/>
      <c r="AB99" s="16"/>
    </row>
    <row r="100" spans="1:28" s="13" customFormat="1" ht="24" x14ac:dyDescent="0.25">
      <c r="A100" s="8"/>
      <c r="B100" s="9" t="s">
        <v>154</v>
      </c>
      <c r="C100" s="10" t="s">
        <v>92</v>
      </c>
      <c r="D100" s="11" t="s">
        <v>149</v>
      </c>
      <c r="E100" s="12">
        <f>2533080*1.15/14921.85</f>
        <v>195.21989565636969</v>
      </c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5"/>
      <c r="S100" s="14"/>
      <c r="T100" s="14"/>
      <c r="U100" s="14"/>
      <c r="V100" s="14"/>
      <c r="W100" s="14"/>
      <c r="X100" s="16"/>
      <c r="Y100" s="16"/>
      <c r="Z100" s="16"/>
      <c r="AA100" s="16"/>
      <c r="AB100" s="16"/>
    </row>
    <row r="101" spans="1:28" s="13" customFormat="1" ht="24" x14ac:dyDescent="0.25">
      <c r="A101" s="8"/>
      <c r="B101" s="9" t="s">
        <v>155</v>
      </c>
      <c r="C101" s="10" t="s">
        <v>94</v>
      </c>
      <c r="D101" s="11" t="s">
        <v>149</v>
      </c>
      <c r="E101" s="12">
        <f>7476787*1.15/47151.591</f>
        <v>182.35450528063834</v>
      </c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5"/>
      <c r="S101" s="14"/>
      <c r="T101" s="14"/>
      <c r="U101" s="14"/>
      <c r="V101" s="14"/>
      <c r="W101" s="14"/>
      <c r="X101" s="16"/>
      <c r="Y101" s="16"/>
      <c r="Z101" s="16"/>
      <c r="AA101" s="16"/>
      <c r="AB101" s="16"/>
    </row>
    <row r="102" spans="1:28" s="13" customFormat="1" ht="24" x14ac:dyDescent="0.25">
      <c r="A102" s="8"/>
      <c r="B102" s="9" t="s">
        <v>156</v>
      </c>
      <c r="C102" s="10" t="s">
        <v>96</v>
      </c>
      <c r="D102" s="11" t="s">
        <v>149</v>
      </c>
      <c r="E102" s="12">
        <f>4243521*1.15/29726.01</f>
        <v>164.16764813037472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5"/>
      <c r="S102" s="14"/>
      <c r="T102" s="14"/>
      <c r="U102" s="14"/>
      <c r="V102" s="14"/>
      <c r="W102" s="14"/>
      <c r="X102" s="16"/>
      <c r="Y102" s="16"/>
      <c r="Z102" s="16"/>
      <c r="AA102" s="16"/>
      <c r="AB102" s="16"/>
    </row>
    <row r="103" spans="1:28" s="13" customFormat="1" ht="24" x14ac:dyDescent="0.25">
      <c r="A103" s="8"/>
      <c r="B103" s="9" t="s">
        <v>157</v>
      </c>
      <c r="C103" s="10" t="s">
        <v>98</v>
      </c>
      <c r="D103" s="11" t="s">
        <v>149</v>
      </c>
      <c r="E103" s="12">
        <f>2866221*1.15/18689.251</f>
        <v>176.36630542336874</v>
      </c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 s="14"/>
      <c r="T103" s="14"/>
      <c r="U103" s="14"/>
      <c r="V103" s="14"/>
      <c r="W103" s="14"/>
      <c r="X103" s="16"/>
      <c r="Y103" s="16"/>
      <c r="Z103" s="16"/>
      <c r="AA103" s="16"/>
      <c r="AB103" s="16"/>
    </row>
    <row r="104" spans="1:28" s="13" customFormat="1" ht="24" x14ac:dyDescent="0.25">
      <c r="A104" s="8"/>
      <c r="B104" s="9" t="s">
        <v>158</v>
      </c>
      <c r="C104" s="10" t="s">
        <v>100</v>
      </c>
      <c r="D104" s="11" t="s">
        <v>149</v>
      </c>
      <c r="E104" s="12">
        <f>3868679*1.15/28075.259</f>
        <v>158.46624424729259</v>
      </c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 s="14"/>
      <c r="T104" s="14"/>
      <c r="U104" s="14"/>
      <c r="V104" s="14"/>
      <c r="W104" s="14"/>
      <c r="X104" s="16"/>
      <c r="Y104" s="16"/>
      <c r="Z104" s="16"/>
      <c r="AA104" s="16"/>
      <c r="AB104" s="16"/>
    </row>
    <row r="105" spans="1:28" s="13" customFormat="1" ht="24" x14ac:dyDescent="0.25">
      <c r="A105" s="8"/>
      <c r="B105" s="9" t="s">
        <v>159</v>
      </c>
      <c r="C105" s="10" t="s">
        <v>102</v>
      </c>
      <c r="D105" s="11" t="s">
        <v>149</v>
      </c>
      <c r="E105" s="12">
        <f>855472*1.15/6118.963</f>
        <v>160.77770040446396</v>
      </c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 s="14"/>
      <c r="T105" s="14"/>
      <c r="U105" s="14"/>
      <c r="V105" s="14"/>
      <c r="W105" s="14"/>
      <c r="X105" s="16"/>
      <c r="Y105" s="16"/>
      <c r="Z105" s="16"/>
      <c r="AA105" s="16"/>
      <c r="AB105" s="16"/>
    </row>
    <row r="106" spans="1:28" s="13" customFormat="1" ht="24" x14ac:dyDescent="0.25">
      <c r="A106" s="8"/>
      <c r="B106" s="9" t="s">
        <v>160</v>
      </c>
      <c r="C106" s="10" t="s">
        <v>104</v>
      </c>
      <c r="D106" s="11" t="s">
        <v>149</v>
      </c>
      <c r="E106" s="12">
        <f>4315741*1.15/31246.724</f>
        <v>158.83591988715361</v>
      </c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 s="14"/>
      <c r="T106" s="14"/>
      <c r="U106" s="14"/>
      <c r="V106" s="14"/>
      <c r="W106" s="14"/>
      <c r="X106" s="16"/>
      <c r="Y106" s="16"/>
      <c r="Z106" s="16"/>
      <c r="AA106" s="16"/>
      <c r="AB106" s="16"/>
    </row>
    <row r="107" spans="1:28" s="13" customFormat="1" ht="24" x14ac:dyDescent="0.25">
      <c r="A107" s="8"/>
      <c r="B107" s="9" t="s">
        <v>161</v>
      </c>
      <c r="C107" s="10" t="s">
        <v>106</v>
      </c>
      <c r="D107" s="11" t="s">
        <v>149</v>
      </c>
      <c r="E107" s="12">
        <f>1583066*1.15/9126.935</f>
        <v>199.46738965490604</v>
      </c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 s="14"/>
      <c r="T107" s="14"/>
      <c r="U107" s="14"/>
      <c r="V107" s="14"/>
      <c r="W107" s="14"/>
      <c r="X107" s="16"/>
      <c r="Y107" s="16"/>
      <c r="Z107" s="16"/>
      <c r="AA107" s="16"/>
      <c r="AB107" s="16"/>
    </row>
    <row r="108" spans="1:28" s="13" customFormat="1" ht="24" x14ac:dyDescent="0.25">
      <c r="A108" s="8"/>
      <c r="B108" s="9" t="s">
        <v>162</v>
      </c>
      <c r="C108" s="10" t="s">
        <v>108</v>
      </c>
      <c r="D108" s="11" t="s">
        <v>149</v>
      </c>
      <c r="E108" s="12">
        <f>2553069*1.15/14390.092</f>
        <v>204.03131196103539</v>
      </c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 s="14"/>
      <c r="T108" s="14"/>
      <c r="U108" s="14"/>
      <c r="V108" s="14"/>
      <c r="W108" s="14"/>
      <c r="X108" s="16"/>
      <c r="Y108" s="16"/>
      <c r="Z108" s="16"/>
      <c r="AA108" s="16"/>
      <c r="AB108" s="16"/>
    </row>
    <row r="109" spans="1:28" s="13" customFormat="1" ht="24" x14ac:dyDescent="0.25">
      <c r="A109" s="8"/>
      <c r="B109" s="9" t="s">
        <v>163</v>
      </c>
      <c r="C109" s="10" t="s">
        <v>110</v>
      </c>
      <c r="D109" s="11" t="s">
        <v>149</v>
      </c>
      <c r="E109" s="12">
        <f>3142987*1.15/22081.757</f>
        <v>163.6842145305738</v>
      </c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 s="14"/>
      <c r="T109" s="14"/>
      <c r="U109" s="14"/>
      <c r="V109" s="14"/>
      <c r="W109" s="14"/>
      <c r="X109" s="16"/>
      <c r="Y109" s="16"/>
      <c r="Z109" s="16"/>
      <c r="AA109" s="16"/>
      <c r="AB109" s="16"/>
    </row>
    <row r="110" spans="1:28" s="13" customFormat="1" ht="24" x14ac:dyDescent="0.25">
      <c r="A110" s="8"/>
      <c r="B110" s="9" t="s">
        <v>164</v>
      </c>
      <c r="C110" s="10" t="s">
        <v>112</v>
      </c>
      <c r="D110" s="11" t="s">
        <v>149</v>
      </c>
      <c r="E110" s="12">
        <f>335776*1.15/2411.711</f>
        <v>160.11138979753377</v>
      </c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 s="14"/>
      <c r="T110" s="14"/>
      <c r="U110" s="14"/>
      <c r="V110" s="14"/>
      <c r="W110" s="14"/>
      <c r="X110" s="16"/>
      <c r="Y110" s="16"/>
      <c r="Z110" s="16"/>
      <c r="AA110" s="16"/>
      <c r="AB110" s="16"/>
    </row>
    <row r="111" spans="1:28" s="13" customFormat="1" ht="24" x14ac:dyDescent="0.25">
      <c r="A111" s="8"/>
      <c r="B111" s="9" t="s">
        <v>165</v>
      </c>
      <c r="C111" s="10" t="s">
        <v>114</v>
      </c>
      <c r="D111" s="11" t="s">
        <v>149</v>
      </c>
      <c r="E111" s="12">
        <f>141628*1.15/1000.715</f>
        <v>162.75582958184896</v>
      </c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 s="14"/>
      <c r="T111" s="14"/>
      <c r="U111" s="14"/>
      <c r="V111" s="14"/>
      <c r="W111" s="14"/>
      <c r="X111" s="16"/>
      <c r="Y111" s="16"/>
      <c r="Z111" s="16"/>
      <c r="AA111" s="16"/>
      <c r="AB111" s="16"/>
    </row>
    <row r="112" spans="1:28" s="13" customFormat="1" ht="24" x14ac:dyDescent="0.25">
      <c r="A112" s="8"/>
      <c r="B112" s="9" t="s">
        <v>166</v>
      </c>
      <c r="C112" s="10" t="s">
        <v>116</v>
      </c>
      <c r="D112" s="11" t="s">
        <v>149</v>
      </c>
      <c r="E112" s="12">
        <f>155961*1.15/1100.039</f>
        <v>163.04435570011609</v>
      </c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 s="14"/>
      <c r="T112" s="14"/>
      <c r="U112" s="14"/>
      <c r="V112" s="14"/>
      <c r="W112" s="14"/>
      <c r="X112" s="16"/>
      <c r="Y112" s="16"/>
      <c r="Z112" s="16"/>
      <c r="AA112" s="16"/>
      <c r="AB112" s="16"/>
    </row>
    <row r="113" spans="1:28" s="13" customFormat="1" ht="24" x14ac:dyDescent="0.25">
      <c r="A113" s="8"/>
      <c r="B113" s="9" t="s">
        <v>167</v>
      </c>
      <c r="C113" s="10" t="s">
        <v>118</v>
      </c>
      <c r="D113" s="11" t="s">
        <v>149</v>
      </c>
      <c r="E113" s="12">
        <f>161587*1.15/1068.594</f>
        <v>173.89677464032175</v>
      </c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 s="14"/>
      <c r="T113" s="14"/>
      <c r="U113" s="14"/>
      <c r="V113" s="14"/>
      <c r="W113" s="14"/>
      <c r="X113" s="16"/>
      <c r="Y113" s="16"/>
      <c r="Z113" s="16"/>
      <c r="AA113" s="16"/>
      <c r="AB113" s="16"/>
    </row>
    <row r="114" spans="1:28" s="13" customFormat="1" ht="24" x14ac:dyDescent="0.25">
      <c r="A114" s="8"/>
      <c r="B114" s="9" t="s">
        <v>168</v>
      </c>
      <c r="C114" s="10" t="s">
        <v>169</v>
      </c>
      <c r="D114" s="11" t="s">
        <v>149</v>
      </c>
      <c r="E114" s="12">
        <f>51998*1.15/350.992</f>
        <v>170.36770068833476</v>
      </c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5"/>
      <c r="S114" s="14"/>
      <c r="T114" s="14"/>
      <c r="U114" s="14"/>
      <c r="V114" s="14"/>
      <c r="W114" s="14"/>
      <c r="X114" s="16"/>
      <c r="Y114" s="16"/>
      <c r="Z114" s="16"/>
      <c r="AA114" s="16"/>
      <c r="AB114" s="16"/>
    </row>
    <row r="115" spans="1:28" s="13" customFormat="1" ht="24" x14ac:dyDescent="0.25">
      <c r="A115" s="8"/>
      <c r="B115" s="9" t="s">
        <v>170</v>
      </c>
      <c r="C115" s="10" t="s">
        <v>120</v>
      </c>
      <c r="D115" s="11" t="s">
        <v>149</v>
      </c>
      <c r="E115" s="12">
        <f>128927*1.15/936.527</f>
        <v>158.31476294863893</v>
      </c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 s="14"/>
      <c r="T115" s="14"/>
      <c r="U115" s="14"/>
      <c r="V115" s="14"/>
      <c r="W115" s="14"/>
      <c r="X115" s="16"/>
      <c r="Y115" s="16"/>
      <c r="Z115" s="16"/>
      <c r="AA115" s="16"/>
      <c r="AB115" s="16"/>
    </row>
    <row r="116" spans="1:28" s="13" customFormat="1" ht="24" x14ac:dyDescent="0.25">
      <c r="A116" s="8"/>
      <c r="B116" s="9" t="s">
        <v>171</v>
      </c>
      <c r="C116" s="10" t="s">
        <v>122</v>
      </c>
      <c r="D116" s="11" t="s">
        <v>149</v>
      </c>
      <c r="E116" s="12">
        <f>1521878*1.15/10027.462</f>
        <v>174.53665743136199</v>
      </c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5"/>
      <c r="S116" s="14"/>
      <c r="T116" s="14"/>
      <c r="U116" s="14"/>
      <c r="V116" s="14"/>
      <c r="W116" s="14"/>
      <c r="X116" s="16"/>
      <c r="Y116" s="16"/>
      <c r="Z116" s="16"/>
      <c r="AA116" s="16"/>
      <c r="AB116" s="16"/>
    </row>
    <row r="117" spans="1:28" s="13" customFormat="1" ht="24" x14ac:dyDescent="0.25">
      <c r="A117" s="8"/>
      <c r="B117" s="9" t="s">
        <v>172</v>
      </c>
      <c r="C117" s="10" t="s">
        <v>124</v>
      </c>
      <c r="D117" s="11" t="s">
        <v>149</v>
      </c>
      <c r="E117" s="12">
        <f>617656*1.15/4467.11</f>
        <v>159.00759103760595</v>
      </c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5"/>
      <c r="S117" s="14"/>
      <c r="T117" s="14"/>
      <c r="U117" s="14"/>
      <c r="V117" s="14"/>
      <c r="W117" s="14"/>
      <c r="X117" s="16"/>
      <c r="Y117" s="16"/>
      <c r="Z117" s="16"/>
      <c r="AA117" s="16"/>
      <c r="AB117" s="16"/>
    </row>
    <row r="118" spans="1:28" ht="54.75" customHeight="1" x14ac:dyDescent="0.25">
      <c r="B118" s="2">
        <v>19</v>
      </c>
      <c r="C118" s="5" t="s">
        <v>173</v>
      </c>
      <c r="D118" s="4" t="s">
        <v>174</v>
      </c>
      <c r="E118" s="6">
        <f>32.1</f>
        <v>32.1</v>
      </c>
    </row>
    <row r="119" spans="1:28" ht="51" customHeight="1" x14ac:dyDescent="0.25">
      <c r="B119" s="2">
        <v>20</v>
      </c>
      <c r="C119" s="5" t="s">
        <v>175</v>
      </c>
      <c r="D119" s="4" t="s">
        <v>176</v>
      </c>
      <c r="E119" s="6">
        <f>0.5</f>
        <v>0.5</v>
      </c>
    </row>
    <row r="120" spans="1:28" ht="114.75" customHeight="1" x14ac:dyDescent="0.25">
      <c r="B120" s="2">
        <v>21</v>
      </c>
      <c r="C120" s="5" t="s">
        <v>177</v>
      </c>
      <c r="D120" s="4" t="s">
        <v>8</v>
      </c>
      <c r="E120" s="6"/>
    </row>
    <row r="121" spans="1:28" ht="25.5" customHeight="1" x14ac:dyDescent="0.25">
      <c r="B121" s="2" t="s">
        <v>178</v>
      </c>
      <c r="C121" s="7" t="s">
        <v>179</v>
      </c>
      <c r="D121" s="4" t="s">
        <v>8</v>
      </c>
      <c r="E121" s="6"/>
    </row>
    <row r="122" spans="1:28" ht="38.25" customHeight="1" x14ac:dyDescent="0.25">
      <c r="B122" s="2" t="s">
        <v>180</v>
      </c>
      <c r="C122" s="7" t="s">
        <v>181</v>
      </c>
      <c r="D122" s="4" t="s">
        <v>8</v>
      </c>
      <c r="E122" s="6"/>
    </row>
    <row r="125" spans="1:28" ht="12.75" hidden="1" customHeight="1" x14ac:dyDescent="0.25">
      <c r="C125" s="1" t="s">
        <v>182</v>
      </c>
    </row>
    <row r="126" spans="1:28" ht="12.75" hidden="1" customHeight="1" x14ac:dyDescent="0.25">
      <c r="C126" s="1" t="s">
        <v>183</v>
      </c>
    </row>
  </sheetData>
  <mergeCells count="50">
    <mergeCell ref="B2:E2"/>
    <mergeCell ref="B4:E4"/>
    <mergeCell ref="B6:B7"/>
    <mergeCell ref="C6:C7"/>
    <mergeCell ref="D6:D7"/>
    <mergeCell ref="E6:E7"/>
    <mergeCell ref="B12:B13"/>
    <mergeCell ref="C12:C13"/>
    <mergeCell ref="D12:D13"/>
    <mergeCell ref="E12:E13"/>
    <mergeCell ref="B14:B15"/>
    <mergeCell ref="C14:C15"/>
    <mergeCell ref="D14:D15"/>
    <mergeCell ref="E14:E15"/>
    <mergeCell ref="B38:B39"/>
    <mergeCell ref="C38:C39"/>
    <mergeCell ref="D38:D39"/>
    <mergeCell ref="E38:E39"/>
    <mergeCell ref="B48:B49"/>
    <mergeCell ref="C48:C49"/>
    <mergeCell ref="D48:D49"/>
    <mergeCell ref="E48:E49"/>
    <mergeCell ref="B50:B51"/>
    <mergeCell ref="C50:C51"/>
    <mergeCell ref="D50:D51"/>
    <mergeCell ref="E50:E51"/>
    <mergeCell ref="B52:B53"/>
    <mergeCell ref="C52:C53"/>
    <mergeCell ref="D52:D53"/>
    <mergeCell ref="E52:E53"/>
    <mergeCell ref="B77:B78"/>
    <mergeCell ref="C77:C78"/>
    <mergeCell ref="D77:D78"/>
    <mergeCell ref="E77:E78"/>
    <mergeCell ref="B88:B89"/>
    <mergeCell ref="C88:C89"/>
    <mergeCell ref="D88:D89"/>
    <mergeCell ref="E88:E89"/>
    <mergeCell ref="B95:B96"/>
    <mergeCell ref="C95:C96"/>
    <mergeCell ref="D95:D96"/>
    <mergeCell ref="E95:E96"/>
    <mergeCell ref="B90:B91"/>
    <mergeCell ref="C90:C91"/>
    <mergeCell ref="D90:D91"/>
    <mergeCell ref="E90:E91"/>
    <mergeCell ref="B92:B93"/>
    <mergeCell ref="C92:C93"/>
    <mergeCell ref="D92:D93"/>
    <mergeCell ref="E92:E93"/>
  </mergeCells>
  <dataValidations count="3">
    <dataValidation type="decimal" allowBlank="1" showErrorMessage="1" errorTitle="Ошибка" error="Допускается ввод только неотрицательных чисел!" sqref="E97:E117">
      <formula1>0</formula1>
      <formula2>9.99999999999999E+23</formula2>
    </dataValidation>
    <dataValidation type="decimal" allowBlank="1" showErrorMessage="1" errorTitle="Ошибка" error="Допускается ввод только действительных чисел!" sqref="E54:E73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C54:C73 C97:C117">
      <formula1>900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2019-03-29T03:53:55Z</dcterms:modified>
</cp:coreProperties>
</file>